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4795" windowHeight="10350"/>
  </bookViews>
  <sheets>
    <sheet name="屋外盤熱計算（盤用熱関連機器工業会)" sheetId="2" r:id="rId1"/>
    <sheet name="屋外盤熱計算（オーム電機株式会社）" sheetId="3" r:id="rId2"/>
    <sheet name="盤内機器発熱量集計" sheetId="4" r:id="rId3"/>
  </sheets>
  <calcPr calcId="145621"/>
</workbook>
</file>

<file path=xl/calcChain.xml><?xml version="1.0" encoding="utf-8"?>
<calcChain xmlns="http://schemas.openxmlformats.org/spreadsheetml/2006/main">
  <c r="E25" i="3" l="1"/>
  <c r="J2" i="4"/>
  <c r="L32" i="2" l="1"/>
  <c r="L33" i="2" s="1"/>
  <c r="K32" i="2"/>
  <c r="G144" i="4"/>
  <c r="G145" i="4"/>
  <c r="G146" i="4"/>
  <c r="G147" i="4"/>
  <c r="G148" i="4"/>
  <c r="G143" i="4"/>
  <c r="G156" i="4"/>
  <c r="G160" i="4"/>
  <c r="G159" i="4"/>
  <c r="G154" i="4"/>
  <c r="G155" i="4"/>
  <c r="G157" i="4"/>
  <c r="G158" i="4"/>
  <c r="G161" i="4"/>
  <c r="G162" i="4"/>
  <c r="G163" i="4"/>
  <c r="G164" i="4"/>
  <c r="G165" i="4"/>
  <c r="G166" i="4"/>
  <c r="G167" i="4"/>
  <c r="G153" i="4"/>
  <c r="G152" i="4"/>
  <c r="J32" i="2" l="1"/>
  <c r="J33" i="2" s="1"/>
  <c r="K33" i="2"/>
  <c r="F29" i="2"/>
  <c r="F30" i="2" s="1"/>
  <c r="F32" i="2" s="1"/>
  <c r="E24" i="3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9" i="4"/>
  <c r="J131" i="4"/>
  <c r="J132" i="4"/>
  <c r="J134" i="4"/>
  <c r="J136" i="4"/>
  <c r="J137" i="4"/>
  <c r="J138" i="4"/>
  <c r="J139" i="4"/>
  <c r="J140" i="4"/>
  <c r="J141" i="4"/>
  <c r="J142" i="4"/>
  <c r="J144" i="4"/>
  <c r="J145" i="4"/>
  <c r="J146" i="4"/>
  <c r="J147" i="4"/>
  <c r="J148" i="4"/>
  <c r="J149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47" i="4"/>
  <c r="J7" i="4"/>
  <c r="J13" i="4"/>
  <c r="J21" i="4"/>
  <c r="G6" i="4"/>
  <c r="J6" i="4" s="1"/>
  <c r="G7" i="4"/>
  <c r="G8" i="4"/>
  <c r="J8" i="4" s="1"/>
  <c r="G9" i="4"/>
  <c r="J9" i="4" s="1"/>
  <c r="G10" i="4"/>
  <c r="J10" i="4" s="1"/>
  <c r="G11" i="4"/>
  <c r="J11" i="4" s="1"/>
  <c r="G12" i="4"/>
  <c r="J12" i="4" s="1"/>
  <c r="G13" i="4"/>
  <c r="G14" i="4"/>
  <c r="J14" i="4" s="1"/>
  <c r="G15" i="4"/>
  <c r="J15" i="4" s="1"/>
  <c r="G16" i="4"/>
  <c r="J16" i="4" s="1"/>
  <c r="G17" i="4"/>
  <c r="J17" i="4" s="1"/>
  <c r="G18" i="4"/>
  <c r="J18" i="4" s="1"/>
  <c r="G19" i="4"/>
  <c r="J19" i="4" s="1"/>
  <c r="G20" i="4"/>
  <c r="J20" i="4" s="1"/>
  <c r="G21" i="4"/>
  <c r="G22" i="4"/>
  <c r="J22" i="4" s="1"/>
  <c r="G23" i="4"/>
  <c r="J23" i="4" s="1"/>
  <c r="G24" i="4"/>
  <c r="J24" i="4" s="1"/>
  <c r="G25" i="4"/>
  <c r="J25" i="4" s="1"/>
  <c r="G26" i="4"/>
  <c r="J26" i="4" s="1"/>
  <c r="G27" i="4"/>
  <c r="J27" i="4" s="1"/>
  <c r="G28" i="4"/>
  <c r="J28" i="4" s="1"/>
  <c r="G29" i="4"/>
  <c r="J29" i="4" s="1"/>
  <c r="G30" i="4"/>
  <c r="J30" i="4" s="1"/>
  <c r="G31" i="4"/>
  <c r="J31" i="4" s="1"/>
  <c r="G32" i="4"/>
  <c r="J32" i="4" s="1"/>
  <c r="G33" i="4"/>
  <c r="J33" i="4" s="1"/>
  <c r="G34" i="4"/>
  <c r="J34" i="4" s="1"/>
  <c r="G35" i="4"/>
  <c r="J35" i="4" s="1"/>
  <c r="G36" i="4"/>
  <c r="J36" i="4" s="1"/>
  <c r="G37" i="4"/>
  <c r="J37" i="4" s="1"/>
  <c r="G38" i="4"/>
  <c r="J38" i="4" s="1"/>
  <c r="G39" i="4"/>
  <c r="J39" i="4" s="1"/>
  <c r="G40" i="4"/>
  <c r="J40" i="4" s="1"/>
  <c r="G41" i="4"/>
  <c r="J41" i="4" s="1"/>
  <c r="G42" i="4"/>
  <c r="J42" i="4" s="1"/>
  <c r="G43" i="4"/>
  <c r="J43" i="4" s="1"/>
  <c r="G44" i="4"/>
  <c r="J44" i="4" s="1"/>
  <c r="G45" i="4"/>
  <c r="J45" i="4" s="1"/>
  <c r="G46" i="4"/>
  <c r="J46" i="4" s="1"/>
  <c r="J5" i="4"/>
  <c r="G151" i="4"/>
  <c r="G150" i="4"/>
  <c r="J150" i="4" s="1"/>
  <c r="G149" i="4"/>
  <c r="J143" i="4"/>
  <c r="G142" i="4"/>
  <c r="G141" i="4"/>
  <c r="G140" i="4"/>
  <c r="G139" i="4"/>
  <c r="G138" i="4"/>
  <c r="G137" i="4"/>
  <c r="G136" i="4"/>
  <c r="G135" i="4"/>
  <c r="J135" i="4" s="1"/>
  <c r="G134" i="4"/>
  <c r="G133" i="4"/>
  <c r="J133" i="4" s="1"/>
  <c r="G132" i="4"/>
  <c r="G131" i="4"/>
  <c r="G130" i="4"/>
  <c r="J130" i="4" s="1"/>
  <c r="G129" i="4"/>
  <c r="G128" i="4"/>
  <c r="J128" i="4" s="1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47" i="4"/>
  <c r="J3" i="4" l="1"/>
  <c r="E18" i="3"/>
  <c r="E14" i="3"/>
  <c r="E13" i="3"/>
  <c r="E19" i="2"/>
  <c r="E20" i="2"/>
  <c r="E21" i="2"/>
  <c r="E22" i="2"/>
  <c r="E18" i="2"/>
  <c r="J19" i="2"/>
  <c r="J20" i="2"/>
  <c r="J21" i="2"/>
  <c r="J22" i="2"/>
  <c r="J18" i="2"/>
  <c r="F19" i="2"/>
  <c r="F20" i="2"/>
  <c r="H20" i="2" s="1"/>
  <c r="F21" i="2"/>
  <c r="H21" i="2" s="1"/>
  <c r="F22" i="2"/>
  <c r="F18" i="2"/>
  <c r="I22" i="2"/>
  <c r="I21" i="2"/>
  <c r="I20" i="2"/>
  <c r="I19" i="2"/>
  <c r="I18" i="2"/>
  <c r="E20" i="3" l="1"/>
  <c r="E19" i="3"/>
  <c r="H22" i="2"/>
  <c r="L22" i="2" s="1"/>
  <c r="H19" i="2"/>
  <c r="L19" i="2" s="1"/>
  <c r="H18" i="2"/>
  <c r="L18" i="2" s="1"/>
  <c r="L20" i="2"/>
  <c r="L21" i="2"/>
  <c r="I23" i="2"/>
  <c r="E21" i="3" l="1"/>
  <c r="E22" i="3" s="1"/>
  <c r="L23" i="2"/>
  <c r="F39" i="2" s="1"/>
  <c r="F35" i="2"/>
  <c r="F36" i="2" s="1"/>
  <c r="F38" i="2"/>
  <c r="F26" i="2" l="1"/>
  <c r="F27" i="2" s="1"/>
</calcChain>
</file>

<file path=xl/sharedStrings.xml><?xml version="1.0" encoding="utf-8"?>
<sst xmlns="http://schemas.openxmlformats.org/spreadsheetml/2006/main" count="605" uniqueCount="362">
  <si>
    <t>幅</t>
    <rPh sb="0" eb="1">
      <t>ハバ</t>
    </rPh>
    <phoneticPr fontId="2"/>
  </si>
  <si>
    <t>高さ</t>
    <rPh sb="0" eb="1">
      <t>タカ</t>
    </rPh>
    <phoneticPr fontId="2"/>
  </si>
  <si>
    <t>奥行</t>
    <rPh sb="0" eb="2">
      <t>オクユキ</t>
    </rPh>
    <phoneticPr fontId="2"/>
  </si>
  <si>
    <t>W</t>
    <phoneticPr fontId="2"/>
  </si>
  <si>
    <t>H</t>
    <phoneticPr fontId="2"/>
  </si>
  <si>
    <t>D</t>
    <phoneticPr fontId="2"/>
  </si>
  <si>
    <t>盤寸法</t>
    <rPh sb="0" eb="1">
      <t>バン</t>
    </rPh>
    <rPh sb="1" eb="3">
      <t>スンポウ</t>
    </rPh>
    <phoneticPr fontId="2"/>
  </si>
  <si>
    <t>盤内発熱量</t>
    <rPh sb="0" eb="1">
      <t>バン</t>
    </rPh>
    <rPh sb="1" eb="2">
      <t>ナイ</t>
    </rPh>
    <rPh sb="2" eb="4">
      <t>ハツネツ</t>
    </rPh>
    <rPh sb="4" eb="5">
      <t>リョウ</t>
    </rPh>
    <phoneticPr fontId="2"/>
  </si>
  <si>
    <t>P</t>
    <phoneticPr fontId="2"/>
  </si>
  <si>
    <t>最高外気温度</t>
    <rPh sb="0" eb="2">
      <t>サイコウ</t>
    </rPh>
    <rPh sb="2" eb="4">
      <t>ガイキ</t>
    </rPh>
    <rPh sb="4" eb="6">
      <t>オンド</t>
    </rPh>
    <phoneticPr fontId="2"/>
  </si>
  <si>
    <t>T1</t>
    <phoneticPr fontId="2"/>
  </si>
  <si>
    <t>盤内許容温度</t>
    <rPh sb="0" eb="1">
      <t>バン</t>
    </rPh>
    <rPh sb="1" eb="2">
      <t>ナイ</t>
    </rPh>
    <rPh sb="2" eb="4">
      <t>キョヨウ</t>
    </rPh>
    <rPh sb="4" eb="6">
      <t>オンド</t>
    </rPh>
    <phoneticPr fontId="2"/>
  </si>
  <si>
    <t>侵入熱量</t>
    <rPh sb="0" eb="2">
      <t>シンニュウ</t>
    </rPh>
    <rPh sb="2" eb="3">
      <t>ネツ</t>
    </rPh>
    <rPh sb="3" eb="4">
      <t>リョウ</t>
    </rPh>
    <phoneticPr fontId="2"/>
  </si>
  <si>
    <t>上面</t>
    <rPh sb="0" eb="1">
      <t>ウエ</t>
    </rPh>
    <rPh sb="1" eb="2">
      <t>メン</t>
    </rPh>
    <phoneticPr fontId="2"/>
  </si>
  <si>
    <t>南面</t>
    <rPh sb="0" eb="1">
      <t>ミナミ</t>
    </rPh>
    <rPh sb="1" eb="2">
      <t>メン</t>
    </rPh>
    <phoneticPr fontId="2"/>
  </si>
  <si>
    <t>北面</t>
    <rPh sb="0" eb="2">
      <t>キタメン</t>
    </rPh>
    <phoneticPr fontId="2"/>
  </si>
  <si>
    <t>東面</t>
    <rPh sb="0" eb="1">
      <t>ヒガシ</t>
    </rPh>
    <rPh sb="1" eb="2">
      <t>メン</t>
    </rPh>
    <phoneticPr fontId="2"/>
  </si>
  <si>
    <t>西面</t>
    <rPh sb="0" eb="2">
      <t>ニシメン</t>
    </rPh>
    <phoneticPr fontId="2"/>
  </si>
  <si>
    <t>(m2)</t>
    <phoneticPr fontId="2"/>
  </si>
  <si>
    <t>(K)</t>
    <phoneticPr fontId="2"/>
  </si>
  <si>
    <t>Tm・t =</t>
    <phoneticPr fontId="2"/>
  </si>
  <si>
    <t>∑S =</t>
    <phoneticPr fontId="2"/>
  </si>
  <si>
    <t>S</t>
    <phoneticPr fontId="2"/>
  </si>
  <si>
    <t>U</t>
    <phoneticPr fontId="2"/>
  </si>
  <si>
    <t>(W/m2K)</t>
    <phoneticPr fontId="2"/>
  </si>
  <si>
    <t>ΔTm</t>
    <phoneticPr fontId="2"/>
  </si>
  <si>
    <t>I</t>
    <phoneticPr fontId="2"/>
  </si>
  <si>
    <t>(W/m2)</t>
    <phoneticPr fontId="2"/>
  </si>
  <si>
    <t>a</t>
    <phoneticPr fontId="2"/>
  </si>
  <si>
    <t>(-)</t>
    <phoneticPr fontId="2"/>
  </si>
  <si>
    <t>αo</t>
    <phoneticPr fontId="2"/>
  </si>
  <si>
    <t>∑Pi =</t>
    <phoneticPr fontId="2"/>
  </si>
  <si>
    <t>熱計算</t>
    <rPh sb="0" eb="1">
      <t>ネツ</t>
    </rPh>
    <rPh sb="1" eb="3">
      <t>ケイサン</t>
    </rPh>
    <phoneticPr fontId="2"/>
  </si>
  <si>
    <t>盤内空気温度上昇</t>
    <rPh sb="0" eb="1">
      <t>バン</t>
    </rPh>
    <rPh sb="1" eb="2">
      <t>ナイ</t>
    </rPh>
    <rPh sb="2" eb="4">
      <t>クウキ</t>
    </rPh>
    <rPh sb="4" eb="6">
      <t>オンド</t>
    </rPh>
    <rPh sb="6" eb="8">
      <t>ジョウショウ</t>
    </rPh>
    <phoneticPr fontId="2"/>
  </si>
  <si>
    <t>ΔT</t>
    <phoneticPr fontId="2"/>
  </si>
  <si>
    <t>Ti</t>
    <phoneticPr fontId="2"/>
  </si>
  <si>
    <t>(℃)</t>
    <phoneticPr fontId="2"/>
  </si>
  <si>
    <t>(℃)</t>
    <phoneticPr fontId="2"/>
  </si>
  <si>
    <t>熱量（屋外盤⇔周囲）</t>
    <rPh sb="0" eb="1">
      <t>ネツ</t>
    </rPh>
    <rPh sb="1" eb="2">
      <t>リョウ</t>
    </rPh>
    <rPh sb="3" eb="5">
      <t>オクガイ</t>
    </rPh>
    <rPh sb="5" eb="6">
      <t>バン</t>
    </rPh>
    <rPh sb="7" eb="9">
      <t>シュウイ</t>
    </rPh>
    <phoneticPr fontId="2"/>
  </si>
  <si>
    <t>Po</t>
    <phoneticPr fontId="2"/>
  </si>
  <si>
    <t>Qc</t>
    <phoneticPr fontId="2"/>
  </si>
  <si>
    <t>T2-1</t>
    <phoneticPr fontId="2"/>
  </si>
  <si>
    <t>T2-2</t>
    <phoneticPr fontId="2"/>
  </si>
  <si>
    <t>(mm)</t>
    <phoneticPr fontId="2"/>
  </si>
  <si>
    <t>(W)</t>
    <phoneticPr fontId="2"/>
  </si>
  <si>
    <t>必要熱交換器能力</t>
    <rPh sb="0" eb="2">
      <t>ヒツヨウ</t>
    </rPh>
    <rPh sb="2" eb="6">
      <t>ネツコウカンキ</t>
    </rPh>
    <rPh sb="6" eb="8">
      <t>ノウリョク</t>
    </rPh>
    <phoneticPr fontId="2"/>
  </si>
  <si>
    <t>必要冷却能力</t>
    <rPh sb="0" eb="2">
      <t>ヒツヨウ</t>
    </rPh>
    <rPh sb="2" eb="4">
      <t>レイキャク</t>
    </rPh>
    <rPh sb="4" eb="6">
      <t>ノウリョク</t>
    </rPh>
    <phoneticPr fontId="2"/>
  </si>
  <si>
    <t>①クーラを選定する場合</t>
    <rPh sb="5" eb="7">
      <t>センテイ</t>
    </rPh>
    <rPh sb="9" eb="11">
      <t>バアイ</t>
    </rPh>
    <phoneticPr fontId="2"/>
  </si>
  <si>
    <t>②熱交換器を選定する場合</t>
    <rPh sb="1" eb="5">
      <t>ネツコウカンキ</t>
    </rPh>
    <rPh sb="6" eb="8">
      <t>センテイ</t>
    </rPh>
    <rPh sb="10" eb="12">
      <t>バアイ</t>
    </rPh>
    <phoneticPr fontId="2"/>
  </si>
  <si>
    <t>熱計算（熱交換器、クーラが無い場合）</t>
    <rPh sb="0" eb="1">
      <t>ネツ</t>
    </rPh>
    <rPh sb="1" eb="3">
      <t>ケイサン</t>
    </rPh>
    <rPh sb="4" eb="8">
      <t>ネツコウカンキ</t>
    </rPh>
    <rPh sb="13" eb="14">
      <t>ナ</t>
    </rPh>
    <rPh sb="15" eb="17">
      <t>バアイ</t>
    </rPh>
    <phoneticPr fontId="2"/>
  </si>
  <si>
    <t>t</t>
    <phoneticPr fontId="2"/>
  </si>
  <si>
    <t>s</t>
    <phoneticPr fontId="2"/>
  </si>
  <si>
    <t>n</t>
    <phoneticPr fontId="2"/>
  </si>
  <si>
    <t>e</t>
    <phoneticPr fontId="2"/>
  </si>
  <si>
    <t>w</t>
    <phoneticPr fontId="2"/>
  </si>
  <si>
    <t>各面の</t>
    <rPh sb="0" eb="2">
      <t>カクメン</t>
    </rPh>
    <phoneticPr fontId="2"/>
  </si>
  <si>
    <t>日射量</t>
    <rPh sb="0" eb="2">
      <t>ニッシャ</t>
    </rPh>
    <rPh sb="2" eb="3">
      <t>リョウ</t>
    </rPh>
    <phoneticPr fontId="2"/>
  </si>
  <si>
    <t>各面の表面</t>
    <rPh sb="0" eb="2">
      <t>カクメン</t>
    </rPh>
    <rPh sb="3" eb="5">
      <t>ヒョウメン</t>
    </rPh>
    <phoneticPr fontId="2"/>
  </si>
  <si>
    <t>熱伝導率</t>
    <rPh sb="0" eb="1">
      <t>ネツ</t>
    </rPh>
    <rPh sb="1" eb="4">
      <t>デンドウリツ</t>
    </rPh>
    <phoneticPr fontId="2"/>
  </si>
  <si>
    <t>太陽</t>
    <rPh sb="0" eb="2">
      <t>タイヨウ</t>
    </rPh>
    <phoneticPr fontId="2"/>
  </si>
  <si>
    <t>吸収率</t>
    <rPh sb="0" eb="2">
      <t>キュウシュウ</t>
    </rPh>
    <rPh sb="2" eb="3">
      <t>リツ</t>
    </rPh>
    <phoneticPr fontId="2"/>
  </si>
  <si>
    <t>各面の相当外気</t>
    <rPh sb="0" eb="2">
      <t>カクメン</t>
    </rPh>
    <rPh sb="3" eb="5">
      <t>ソウトウ</t>
    </rPh>
    <rPh sb="5" eb="7">
      <t>ガイキ</t>
    </rPh>
    <phoneticPr fontId="2"/>
  </si>
  <si>
    <t>温度上昇</t>
    <rPh sb="0" eb="2">
      <t>オンド</t>
    </rPh>
    <rPh sb="2" eb="4">
      <t>ジョウショウ</t>
    </rPh>
    <phoneticPr fontId="2"/>
  </si>
  <si>
    <t>面積</t>
    <rPh sb="0" eb="2">
      <t>メンセキ</t>
    </rPh>
    <phoneticPr fontId="2"/>
  </si>
  <si>
    <t>面の</t>
    <rPh sb="0" eb="1">
      <t>メン</t>
    </rPh>
    <phoneticPr fontId="2"/>
  </si>
  <si>
    <t>位置</t>
    <rPh sb="0" eb="2">
      <t>イチ</t>
    </rPh>
    <phoneticPr fontId="2"/>
  </si>
  <si>
    <t>記号</t>
    <rPh sb="0" eb="2">
      <t>キゴウ</t>
    </rPh>
    <phoneticPr fontId="2"/>
  </si>
  <si>
    <t>（添字）</t>
    <rPh sb="1" eb="2">
      <t>ソ</t>
    </rPh>
    <rPh sb="2" eb="3">
      <t>ジ</t>
    </rPh>
    <phoneticPr fontId="2"/>
  </si>
  <si>
    <t>各面の</t>
    <rPh sb="0" eb="1">
      <t>カク</t>
    </rPh>
    <rPh sb="1" eb="2">
      <t>メン</t>
    </rPh>
    <phoneticPr fontId="2"/>
  </si>
  <si>
    <t>熱通過率</t>
    <rPh sb="0" eb="1">
      <t>ネツ</t>
    </rPh>
    <rPh sb="1" eb="3">
      <t>ツウカ</t>
    </rPh>
    <rPh sb="3" eb="4">
      <t>リツ</t>
    </rPh>
    <phoneticPr fontId="2"/>
  </si>
  <si>
    <t>日射侵入熱量</t>
    <rPh sb="0" eb="2">
      <t>ニッシャ</t>
    </rPh>
    <rPh sb="2" eb="4">
      <t>シンニュウ</t>
    </rPh>
    <rPh sb="4" eb="5">
      <t>ネツ</t>
    </rPh>
    <rPh sb="5" eb="6">
      <t>リョウ</t>
    </rPh>
    <phoneticPr fontId="2"/>
  </si>
  <si>
    <t>Pi</t>
    <phoneticPr fontId="2"/>
  </si>
  <si>
    <t>Pi・t =</t>
    <phoneticPr fontId="2"/>
  </si>
  <si>
    <t>Pi・s =</t>
    <phoneticPr fontId="2"/>
  </si>
  <si>
    <t>Pi・n =</t>
    <phoneticPr fontId="2"/>
  </si>
  <si>
    <t>Pi・e =</t>
    <phoneticPr fontId="2"/>
  </si>
  <si>
    <t>Pi・w =</t>
    <phoneticPr fontId="2"/>
  </si>
  <si>
    <t>Tm・n =</t>
    <phoneticPr fontId="2"/>
  </si>
  <si>
    <t>Tm・e =</t>
    <phoneticPr fontId="2"/>
  </si>
  <si>
    <t>Tm・w =</t>
    <phoneticPr fontId="2"/>
  </si>
  <si>
    <t>(W/K)</t>
    <phoneticPr fontId="2"/>
  </si>
  <si>
    <t>(K)</t>
    <phoneticPr fontId="2"/>
  </si>
  <si>
    <t>盤内許容温度（クーラ選定の場合）</t>
    <rPh sb="0" eb="1">
      <t>バン</t>
    </rPh>
    <rPh sb="1" eb="2">
      <t>ナイ</t>
    </rPh>
    <rPh sb="2" eb="4">
      <t>キョヨウ</t>
    </rPh>
    <rPh sb="4" eb="6">
      <t>オンド</t>
    </rPh>
    <rPh sb="10" eb="12">
      <t>センテイ</t>
    </rPh>
    <rPh sb="13" eb="15">
      <t>バアイ</t>
    </rPh>
    <phoneticPr fontId="2"/>
  </si>
  <si>
    <t>盤内許容温度（熱交換器選定の場合）</t>
    <rPh sb="0" eb="1">
      <t>バン</t>
    </rPh>
    <rPh sb="1" eb="2">
      <t>ナイ</t>
    </rPh>
    <rPh sb="2" eb="4">
      <t>キョヨウ</t>
    </rPh>
    <rPh sb="4" eb="6">
      <t>オンド</t>
    </rPh>
    <rPh sb="7" eb="11">
      <t>ネツコウカンキ</t>
    </rPh>
    <rPh sb="11" eb="13">
      <t>センテイ</t>
    </rPh>
    <rPh sb="14" eb="16">
      <t>バアイ</t>
    </rPh>
    <phoneticPr fontId="2"/>
  </si>
  <si>
    <t>Qe</t>
    <phoneticPr fontId="2"/>
  </si>
  <si>
    <t>合計</t>
    <rPh sb="0" eb="2">
      <t>ゴウケイ</t>
    </rPh>
    <phoneticPr fontId="2"/>
  </si>
  <si>
    <t>U</t>
    <phoneticPr fontId="2"/>
  </si>
  <si>
    <t>a</t>
    <phoneticPr fontId="2"/>
  </si>
  <si>
    <t>各面の表面熱伝導率</t>
    <rPh sb="0" eb="2">
      <t>カクメン</t>
    </rPh>
    <rPh sb="3" eb="5">
      <t>ヒョウメン</t>
    </rPh>
    <rPh sb="5" eb="6">
      <t>ネツ</t>
    </rPh>
    <rPh sb="6" eb="9">
      <t>デンドウリツ</t>
    </rPh>
    <phoneticPr fontId="2"/>
  </si>
  <si>
    <t>αo</t>
    <phoneticPr fontId="2"/>
  </si>
  <si>
    <t>(m2)</t>
    <phoneticPr fontId="2"/>
  </si>
  <si>
    <t>(W)</t>
    <phoneticPr fontId="2"/>
  </si>
  <si>
    <t>参考資料：屋外盤熱計算に関するガイドライン　盤用熱関連機器工業会(TECTA)</t>
    <rPh sb="0" eb="2">
      <t>サンコウ</t>
    </rPh>
    <rPh sb="2" eb="4">
      <t>シリョウ</t>
    </rPh>
    <rPh sb="5" eb="7">
      <t>オクガイ</t>
    </rPh>
    <rPh sb="7" eb="8">
      <t>バン</t>
    </rPh>
    <rPh sb="8" eb="9">
      <t>ネツ</t>
    </rPh>
    <rPh sb="9" eb="11">
      <t>ケイサン</t>
    </rPh>
    <rPh sb="12" eb="13">
      <t>カン</t>
    </rPh>
    <rPh sb="22" eb="23">
      <t>バン</t>
    </rPh>
    <rPh sb="23" eb="24">
      <t>ヨウ</t>
    </rPh>
    <rPh sb="24" eb="25">
      <t>ネツ</t>
    </rPh>
    <rPh sb="25" eb="27">
      <t>カンレン</t>
    </rPh>
    <rPh sb="27" eb="29">
      <t>キキ</t>
    </rPh>
    <rPh sb="29" eb="32">
      <t>コウギョウカイ</t>
    </rPh>
    <phoneticPr fontId="2"/>
  </si>
  <si>
    <t>盤鋼板の熱吸収率</t>
    <rPh sb="0" eb="1">
      <t>バン</t>
    </rPh>
    <rPh sb="1" eb="3">
      <t>コウハン</t>
    </rPh>
    <rPh sb="4" eb="5">
      <t>ネツ</t>
    </rPh>
    <rPh sb="5" eb="7">
      <t>キュウシュウ</t>
    </rPh>
    <rPh sb="7" eb="8">
      <t>リツ</t>
    </rPh>
    <phoneticPr fontId="2"/>
  </si>
  <si>
    <t>(14時基準)</t>
    <rPh sb="3" eb="4">
      <t>ジ</t>
    </rPh>
    <rPh sb="4" eb="6">
      <t>キジュン</t>
    </rPh>
    <phoneticPr fontId="2"/>
  </si>
  <si>
    <t>Tm・s =</t>
    <phoneticPr fontId="2"/>
  </si>
  <si>
    <t>天井面積</t>
    <rPh sb="0" eb="2">
      <t>テンジョウ</t>
    </rPh>
    <rPh sb="2" eb="4">
      <t>メンセキ</t>
    </rPh>
    <phoneticPr fontId="2"/>
  </si>
  <si>
    <t>S1</t>
    <phoneticPr fontId="2"/>
  </si>
  <si>
    <t>(m2)</t>
    <phoneticPr fontId="2"/>
  </si>
  <si>
    <t>側面積</t>
    <rPh sb="0" eb="1">
      <t>ガワ</t>
    </rPh>
    <rPh sb="1" eb="3">
      <t>メンセキ</t>
    </rPh>
    <phoneticPr fontId="2"/>
  </si>
  <si>
    <t>S2</t>
    <phoneticPr fontId="2"/>
  </si>
  <si>
    <t>(m2)</t>
    <phoneticPr fontId="2"/>
  </si>
  <si>
    <t>(W/(m2・K))</t>
    <phoneticPr fontId="2"/>
  </si>
  <si>
    <t>天井係数</t>
    <rPh sb="0" eb="2">
      <t>テンジョウ</t>
    </rPh>
    <rPh sb="2" eb="4">
      <t>ケイスウ</t>
    </rPh>
    <phoneticPr fontId="2"/>
  </si>
  <si>
    <t>A</t>
    <phoneticPr fontId="2"/>
  </si>
  <si>
    <t>側面係数</t>
    <rPh sb="0" eb="2">
      <t>ソクメン</t>
    </rPh>
    <rPh sb="2" eb="4">
      <t>ケイスウ</t>
    </rPh>
    <phoneticPr fontId="2"/>
  </si>
  <si>
    <t>B</t>
    <phoneticPr fontId="2"/>
  </si>
  <si>
    <t>白系=16、黒系=18</t>
    <rPh sb="0" eb="1">
      <t>シロ</t>
    </rPh>
    <rPh sb="1" eb="2">
      <t>ケイ</t>
    </rPh>
    <rPh sb="6" eb="7">
      <t>クロ</t>
    </rPh>
    <rPh sb="7" eb="8">
      <t>ケイ</t>
    </rPh>
    <phoneticPr fontId="2"/>
  </si>
  <si>
    <t>温度差</t>
    <rPh sb="0" eb="3">
      <t>オンドサ</t>
    </rPh>
    <phoneticPr fontId="2"/>
  </si>
  <si>
    <t>ΔT</t>
    <phoneticPr fontId="2"/>
  </si>
  <si>
    <t>天井面からの侵入熱量</t>
    <rPh sb="0" eb="2">
      <t>テンジョウ</t>
    </rPh>
    <rPh sb="2" eb="3">
      <t>メン</t>
    </rPh>
    <rPh sb="6" eb="8">
      <t>シンニュウ</t>
    </rPh>
    <rPh sb="8" eb="9">
      <t>ネツ</t>
    </rPh>
    <rPh sb="9" eb="10">
      <t>リョウ</t>
    </rPh>
    <phoneticPr fontId="2"/>
  </si>
  <si>
    <t>P1</t>
    <phoneticPr fontId="2"/>
  </si>
  <si>
    <t>T1-T2(℃)</t>
    <phoneticPr fontId="2"/>
  </si>
  <si>
    <t>側面からの侵入熱量</t>
    <rPh sb="0" eb="2">
      <t>ソクメン</t>
    </rPh>
    <rPh sb="5" eb="7">
      <t>シンニュウ</t>
    </rPh>
    <rPh sb="7" eb="8">
      <t>ネツ</t>
    </rPh>
    <rPh sb="8" eb="9">
      <t>リョウ</t>
    </rPh>
    <phoneticPr fontId="2"/>
  </si>
  <si>
    <t>P2</t>
    <phoneticPr fontId="2"/>
  </si>
  <si>
    <t>外部からの侵入熱量</t>
    <rPh sb="0" eb="2">
      <t>ガイブ</t>
    </rPh>
    <rPh sb="5" eb="7">
      <t>シンニュウ</t>
    </rPh>
    <rPh sb="7" eb="8">
      <t>ネツ</t>
    </rPh>
    <rPh sb="8" eb="9">
      <t>リョウ</t>
    </rPh>
    <phoneticPr fontId="2"/>
  </si>
  <si>
    <t>Po</t>
    <phoneticPr fontId="2"/>
  </si>
  <si>
    <t>P1+P2(W)</t>
    <phoneticPr fontId="2"/>
  </si>
  <si>
    <t>Pt</t>
    <phoneticPr fontId="2"/>
  </si>
  <si>
    <t>Po+P(W)</t>
    <phoneticPr fontId="2"/>
  </si>
  <si>
    <t>T2</t>
    <phoneticPr fontId="2"/>
  </si>
  <si>
    <t>白系=30、黒系=36</t>
    <rPh sb="0" eb="1">
      <t>シロ</t>
    </rPh>
    <rPh sb="1" eb="2">
      <t>ケイ</t>
    </rPh>
    <rPh sb="6" eb="7">
      <t>クロ</t>
    </rPh>
    <rPh sb="7" eb="8">
      <t>ケイ</t>
    </rPh>
    <phoneticPr fontId="2"/>
  </si>
  <si>
    <t>〜100VA 15％程度</t>
  </si>
  <si>
    <t>〜300VA 10％程度</t>
  </si>
  <si>
    <t>〜1ｋVA 7％程度</t>
  </si>
  <si>
    <t>〜3ｋVA 5％程度</t>
  </si>
  <si>
    <t>〜5ｋVA 4％程度</t>
  </si>
  <si>
    <t>⼩型トランス</t>
  </si>
  <si>
    <t>〜20ｋVA 2％程度</t>
  </si>
  <si>
    <t>〜100ｋVA 1.5％程度</t>
  </si>
  <si>
    <t>〜300ｋVA 1％程度</t>
  </si>
  <si>
    <t>〜20ｋVA 2.2％程度</t>
  </si>
  <si>
    <t>〜100ｋVA 2％程度</t>
  </si>
  <si>
    <t>〜200ｋVA 1.5％程度</t>
  </si>
  <si>
    <t>〜300ｋVA 1.4％程度</t>
  </si>
  <si>
    <t>〜500ｋVA 1.2％程度</t>
  </si>
  <si>
    <t>⼤型トランス
（三相）</t>
    <phoneticPr fontId="2"/>
  </si>
  <si>
    <t>電圧調整器</t>
    <phoneticPr fontId="2"/>
  </si>
  <si>
    <t>⼤型抵抗器</t>
    <phoneticPr fontId="2"/>
  </si>
  <si>
    <t>定電圧電源</t>
  </si>
  <si>
    <t>〜2ｋVA 15％程度</t>
  </si>
  <si>
    <t>〜10ｋVA 10％程度</t>
  </si>
  <si>
    <t>定格容量の10％程度</t>
  </si>
  <si>
    <t>定格容量の1/3程度</t>
  </si>
  <si>
    <t>〜1ｋVA 20％程度</t>
  </si>
  <si>
    <t>〜5ｋVA 20％程度</t>
  </si>
  <si>
    <t>〜10ｋVA 20％程度</t>
  </si>
  <si>
    <t>〜20ｋVA 15％程度</t>
  </si>
  <si>
    <t>〜50ｋVA 15％程度</t>
  </si>
  <si>
    <t>〜100ｋVA 15％程度</t>
  </si>
  <si>
    <t>無停電電源装置
（UPS）</t>
    <phoneticPr fontId="2"/>
  </si>
  <si>
    <t>⼤型トランス
（単相）</t>
    <phoneticPr fontId="2"/>
  </si>
  <si>
    <t>定格容量の20〜30％程度</t>
    <rPh sb="12" eb="13">
      <t>ド</t>
    </rPh>
    <phoneticPr fontId="2"/>
  </si>
  <si>
    <t>直流安定化電源
（スイッチングレギュレータ）</t>
    <phoneticPr fontId="2"/>
  </si>
  <si>
    <t>低圧コンデンサ</t>
  </si>
  <si>
    <t>定格容量の0.2〜0.3％程度</t>
  </si>
  <si>
    <t>〜0.1ｋW 50％程度</t>
  </si>
  <si>
    <t>〜0.5ｋW 15％程度</t>
  </si>
  <si>
    <t>〜1ｋW 8％程度</t>
  </si>
  <si>
    <t>〜3ｋW 5％程度</t>
  </si>
  <si>
    <t>〜5ｋW 4％程度</t>
  </si>
  <si>
    <t>〜11ｋW 3.5％程度</t>
  </si>
  <si>
    <t>〜22ｋW 3％程度</t>
  </si>
  <si>
    <t>ACサーボアンプ</t>
    <phoneticPr fontId="2"/>
  </si>
  <si>
    <t>〜0.4ｋW 12.5％程度</t>
  </si>
  <si>
    <t>〜0.75ｋW 11％程度</t>
  </si>
  <si>
    <t>〜1.5ｋW 8％程度</t>
  </si>
  <si>
    <t>〜2.2ｋW 7％程度</t>
  </si>
  <si>
    <t>〜3.7ｋW 6％程度</t>
  </si>
  <si>
    <t>〜7.5ｋW 6％程度</t>
  </si>
  <si>
    <t>〜11ｋW 5％程度</t>
  </si>
  <si>
    <t>〜22ｋW 4.5％程度</t>
  </si>
  <si>
    <t>〜75ｋW 4％程度</t>
  </si>
  <si>
    <t>〜280ｋW 3％程度</t>
  </si>
  <si>
    <t>インバータ</t>
    <phoneticPr fontId="2"/>
  </si>
  <si>
    <t>3.7ｋW 10W程度</t>
  </si>
  <si>
    <t>5.5ｋW 17W程度</t>
  </si>
  <si>
    <t>7.5ｋW 19W程度</t>
  </si>
  <si>
    <t>11ｋW 20W程度</t>
  </si>
  <si>
    <t>15ｋW 29W程度</t>
  </si>
  <si>
    <t>22ｋW 33W程度</t>
  </si>
  <si>
    <t>30ｋW 39W程度</t>
  </si>
  <si>
    <t>37ｋW 41W程度</t>
  </si>
  <si>
    <t>45ｋW 47W程度</t>
  </si>
  <si>
    <t>55ｋW 55W程度</t>
  </si>
  <si>
    <t>75ｋW 65W程度</t>
  </si>
  <si>
    <t>90ｋW 76W程度</t>
  </si>
  <si>
    <t>110ｋW 83W程度</t>
  </si>
  <si>
    <t>ACリアクトル
（200V系）</t>
    <phoneticPr fontId="2"/>
  </si>
  <si>
    <t>3.7ｋW 8W程度</t>
  </si>
  <si>
    <t>5.5ｋW 11W程度</t>
  </si>
  <si>
    <t>7.5ｋW 13W程度</t>
  </si>
  <si>
    <t>11ｋW 14W程度</t>
  </si>
  <si>
    <t>15ｋW 19W程度</t>
  </si>
  <si>
    <t>18.5ｋW 27W程度</t>
  </si>
  <si>
    <t>22ｋW 36W程度</t>
  </si>
  <si>
    <t>37ｋW 50W程度</t>
  </si>
  <si>
    <t>45ｋW 56W程度</t>
  </si>
  <si>
    <t>55ｋW 66W程度</t>
  </si>
  <si>
    <t>75ｋW 71W程度</t>
  </si>
  <si>
    <t>90ｋW 86W程度</t>
  </si>
  <si>
    <t>110ｋW 94W程度</t>
  </si>
  <si>
    <t>132ｋW 119W程度</t>
  </si>
  <si>
    <t>160ｋW 135W程度</t>
  </si>
  <si>
    <t>200ｋW 155W程度</t>
  </si>
  <si>
    <t>220ｋW 170W程度</t>
  </si>
  <si>
    <t>280ｋW 210W程度</t>
  </si>
  <si>
    <t>ACリアクトル
（400V系）</t>
    <phoneticPr fontId="2"/>
  </si>
  <si>
    <t>0.4ｋW 2W程度</t>
  </si>
  <si>
    <t>0.75ｋW 3W程度</t>
  </si>
  <si>
    <t>1.5ｋW 6W程度</t>
  </si>
  <si>
    <t>2.2ｋW 8W程度</t>
  </si>
  <si>
    <t>3.7ｋW 14W程度</t>
  </si>
  <si>
    <t>5.5ｋW 19W程度</t>
  </si>
  <si>
    <t>7.5ｋW 25W程度</t>
  </si>
  <si>
    <t>11ｋW 31W程度</t>
  </si>
  <si>
    <t>15ｋW 36W程度</t>
  </si>
  <si>
    <t>18.5ｋW 40W程度</t>
  </si>
  <si>
    <t>DCリアクトル
（200/400V系）</t>
    <phoneticPr fontId="2"/>
  </si>
  <si>
    <t>22ｋW 52W程度</t>
  </si>
  <si>
    <t>30ｋW 60W程度</t>
  </si>
  <si>
    <t>37ｋW 67W程度</t>
  </si>
  <si>
    <t>45ｋW 95W程度</t>
  </si>
  <si>
    <t>55ｋW 100W程度</t>
  </si>
  <si>
    <t>3.7ｋW 190W程度</t>
  </si>
  <si>
    <t>5.5ｋW 280W程度</t>
  </si>
  <si>
    <t>7.5ｋW 380W程度</t>
  </si>
  <si>
    <t>11ｋW 550W程度</t>
  </si>
  <si>
    <t>15ｋW 750W程度</t>
  </si>
  <si>
    <t>18.5ｋW 930W程度</t>
  </si>
  <si>
    <t>22ｋW 1100W程度</t>
  </si>
  <si>
    <t>30ｋW 1500W程度</t>
  </si>
  <si>
    <t>37ｋW 1900W程度</t>
  </si>
  <si>
    <t>45ｋW 2300W程度</t>
  </si>
  <si>
    <t>55ｋW 2800W程度</t>
  </si>
  <si>
    <t>75ｋW 3800W程度</t>
  </si>
  <si>
    <t>90ｋW 4500W程度</t>
  </si>
  <si>
    <t>110ｋW 5500W程度</t>
  </si>
  <si>
    <t>制動抵抗・制御ユニット
（200/400V系）</t>
    <phoneticPr fontId="2"/>
  </si>
  <si>
    <t>〜25A 50W程度</t>
  </si>
  <si>
    <t>〜35A 55W程度</t>
  </si>
  <si>
    <t>〜50A 75W程度</t>
  </si>
  <si>
    <t>〜75A 90W程度</t>
  </si>
  <si>
    <t>〜100A 120W程度</t>
  </si>
  <si>
    <t>〜150A 200W程度</t>
  </si>
  <si>
    <t>〜250A 350W程度</t>
  </si>
  <si>
    <t>〜350A 400W程度</t>
  </si>
  <si>
    <t>〜450A 560W程度</t>
  </si>
  <si>
    <t>〜600A 700W程度</t>
  </si>
  <si>
    <t>サイリスタ
（単相）</t>
    <phoneticPr fontId="2"/>
  </si>
  <si>
    <t>〜25A 90W程度</t>
  </si>
  <si>
    <t>〜35A 115W程度</t>
  </si>
  <si>
    <t>〜50A 175W程度</t>
  </si>
  <si>
    <t>〜75A 250W程度</t>
  </si>
  <si>
    <t>〜100A 320W程度</t>
  </si>
  <si>
    <t>〜150A 520W程度</t>
  </si>
  <si>
    <t>〜250A 930W程度</t>
  </si>
  <si>
    <t>〜350A 1150W程度</t>
  </si>
  <si>
    <t>〜450A 1600W程度</t>
  </si>
  <si>
    <t>〜600A 2000W程度</t>
  </si>
  <si>
    <t>サイリスタ
（三相）</t>
    <phoneticPr fontId="2"/>
  </si>
  <si>
    <t>〜20A 7W程度</t>
  </si>
  <si>
    <t>〜50A 14W程度</t>
  </si>
  <si>
    <t>〜100A 21W程度</t>
  </si>
  <si>
    <t>〜225A 45W程度</t>
  </si>
  <si>
    <t>〜400A 115W程度</t>
  </si>
  <si>
    <t>配線⽤遮断器
（MCCB）</t>
    <phoneticPr fontId="2"/>
  </si>
  <si>
    <t>漏電遮断器（ELCB)</t>
    <phoneticPr fontId="2"/>
  </si>
  <si>
    <t>〜4ｋW 7W程度</t>
  </si>
  <si>
    <t>〜11ｋW 15W程度</t>
  </si>
  <si>
    <t>〜22ｋW 30W程度</t>
  </si>
  <si>
    <t>〜37ｋW 50W程度</t>
  </si>
  <si>
    <t>〜55ｋW 90W程度</t>
  </si>
  <si>
    <t>〜110ｋW 200W程度</t>
  </si>
  <si>
    <t>〜160ｋW 340W程度</t>
  </si>
  <si>
    <t>〜200ｋW 460W程度</t>
  </si>
  <si>
    <t>電磁接触器</t>
    <phoneticPr fontId="2"/>
  </si>
  <si>
    <t>〜15A 2W/極程度</t>
  </si>
  <si>
    <t>〜30A 3W/極程度</t>
  </si>
  <si>
    <t>〜100A 7W/極程度</t>
  </si>
  <si>
    <t>〜150A 9W/極程度</t>
  </si>
  <si>
    <t>〜450A 10W/極程度</t>
  </si>
  <si>
    <t>〜600A 12W/極程度</t>
  </si>
  <si>
    <t>熱動形過負荷継電器
（サーマル）</t>
    <phoneticPr fontId="2"/>
  </si>
  <si>
    <t>⼀台当たり5W程度•</t>
    <phoneticPr fontId="2"/>
  </si>
  <si>
    <t>電磁継電器</t>
    <rPh sb="2" eb="5">
      <t>ケイデンキ</t>
    </rPh>
    <phoneticPr fontId="2"/>
  </si>
  <si>
    <t>ミニリレー1〜2W/個</t>
  </si>
  <si>
    <t>パワーリレー2〜3W/個</t>
  </si>
  <si>
    <t>⼩型リレー</t>
    <phoneticPr fontId="2"/>
  </si>
  <si>
    <t>負荷電流値×1.8W程度</t>
    <phoneticPr fontId="2"/>
  </si>
  <si>
    <t>ソリッドステートリレー
（SSR)</t>
    <phoneticPr fontId="2"/>
  </si>
  <si>
    <t>消費電流を発熱量とみなす。</t>
    <phoneticPr fontId="2"/>
  </si>
  <si>
    <t>温度調節計</t>
    <rPh sb="4" eb="5">
      <t>ケイ</t>
    </rPh>
    <phoneticPr fontId="2"/>
  </si>
  <si>
    <t>⼩型PLC</t>
  </si>
  <si>
    <t>AC電源タイプ</t>
  </si>
  <si>
    <t>I/O点数10〜40点30〜50W</t>
  </si>
  <si>
    <t>I/O点数64点以上I/O点数×1W</t>
  </si>
  <si>
    <t>DC電源タイプI/O点数×0.5W</t>
  </si>
  <si>
    <t>標準PLC 電源ユニットの消費電⼒程度</t>
  </si>
  <si>
    <t>PLC</t>
    <phoneticPr fontId="2"/>
  </si>
  <si>
    <t>電源ユニットの消費電⼒程度</t>
  </si>
  <si>
    <t>パソコン</t>
    <phoneticPr fontId="2"/>
  </si>
  <si>
    <t>⼀台当たり20W程度</t>
    <phoneticPr fontId="2"/>
  </si>
  <si>
    <t>液晶モニタ</t>
    <phoneticPr fontId="2"/>
  </si>
  <si>
    <t>⼀台当たり100W程度</t>
    <phoneticPr fontId="2"/>
  </si>
  <si>
    <t>タッチパネル</t>
    <phoneticPr fontId="2"/>
  </si>
  <si>
    <t>90□サイズ10W程度</t>
  </si>
  <si>
    <t>120□サイズ20W程度</t>
  </si>
  <si>
    <t>140□サイズ40W程度</t>
  </si>
  <si>
    <t>150φサイズ55W程度</t>
  </si>
  <si>
    <t>180□サイズ55W程度</t>
  </si>
  <si>
    <t>ファンモータ</t>
    <phoneticPr fontId="2"/>
  </si>
  <si>
    <t>容量</t>
    <rPh sb="0" eb="2">
      <t>ヨウリョウ</t>
    </rPh>
    <phoneticPr fontId="2"/>
  </si>
  <si>
    <t>個数</t>
    <rPh sb="0" eb="2">
      <t>コスウ</t>
    </rPh>
    <phoneticPr fontId="2"/>
  </si>
  <si>
    <t>(W)</t>
    <phoneticPr fontId="2"/>
  </si>
  <si>
    <t>計(W)</t>
    <rPh sb="0" eb="1">
      <t>ケイ</t>
    </rPh>
    <phoneticPr fontId="2"/>
  </si>
  <si>
    <t>総合計</t>
    <rPh sb="0" eb="1">
      <t>ソウ</t>
    </rPh>
    <rPh sb="1" eb="3">
      <t>ゴウケイ</t>
    </rPh>
    <phoneticPr fontId="2"/>
  </si>
  <si>
    <t>〜400A MCCB+30W程度</t>
    <phoneticPr fontId="2"/>
  </si>
  <si>
    <t>盤内発熱量</t>
    <rPh sb="0" eb="1">
      <t>バン</t>
    </rPh>
    <rPh sb="1" eb="2">
      <t>ナイ</t>
    </rPh>
    <rPh sb="2" eb="4">
      <t>ハツネツ</t>
    </rPh>
    <rPh sb="4" eb="5">
      <t>リョウ</t>
    </rPh>
    <phoneticPr fontId="2"/>
  </si>
  <si>
    <t>VA</t>
    <phoneticPr fontId="2"/>
  </si>
  <si>
    <t>W</t>
    <phoneticPr fontId="2"/>
  </si>
  <si>
    <t>MCCBの個数も＋</t>
    <rPh sb="5" eb="7">
      <t>コスウ</t>
    </rPh>
    <phoneticPr fontId="2"/>
  </si>
  <si>
    <t>A</t>
    <phoneticPr fontId="2"/>
  </si>
  <si>
    <t>単位</t>
    <rPh sb="0" eb="2">
      <t>タンイ</t>
    </rPh>
    <phoneticPr fontId="2"/>
  </si>
  <si>
    <t>熱量(W)</t>
    <rPh sb="0" eb="1">
      <t>ネツ</t>
    </rPh>
    <rPh sb="1" eb="2">
      <t>リョウ</t>
    </rPh>
    <phoneticPr fontId="2"/>
  </si>
  <si>
    <t>日射侵入熱量 + 内部発熱量 - 放熱量</t>
    <rPh sb="0" eb="2">
      <t>ニッシャ</t>
    </rPh>
    <rPh sb="2" eb="4">
      <t>シンニュウ</t>
    </rPh>
    <rPh sb="4" eb="5">
      <t>ネツ</t>
    </rPh>
    <rPh sb="5" eb="6">
      <t>リョウ</t>
    </rPh>
    <rPh sb="9" eb="11">
      <t>ナイブ</t>
    </rPh>
    <rPh sb="11" eb="13">
      <t>ハツネツ</t>
    </rPh>
    <rPh sb="13" eb="14">
      <t>リョウ</t>
    </rPh>
    <rPh sb="17" eb="19">
      <t>ホウネツ</t>
    </rPh>
    <rPh sb="19" eb="20">
      <t>リョウ</t>
    </rPh>
    <phoneticPr fontId="2"/>
  </si>
  <si>
    <t>T1 &lt; T2 の時、盤面からの放熱量</t>
    <rPh sb="9" eb="10">
      <t>トキ</t>
    </rPh>
    <rPh sb="11" eb="12">
      <t>バン</t>
    </rPh>
    <rPh sb="16" eb="18">
      <t>ホウネツ</t>
    </rPh>
    <rPh sb="18" eb="19">
      <t>リョウ</t>
    </rPh>
    <phoneticPr fontId="2"/>
  </si>
  <si>
    <t>(m3/min)</t>
    <phoneticPr fontId="2"/>
  </si>
  <si>
    <t>盤内温度（熱対策なし）</t>
    <rPh sb="0" eb="1">
      <t>バン</t>
    </rPh>
    <rPh sb="1" eb="2">
      <t>ナイ</t>
    </rPh>
    <rPh sb="2" eb="4">
      <t>オンド</t>
    </rPh>
    <rPh sb="5" eb="6">
      <t>ネツ</t>
    </rPh>
    <rPh sb="6" eb="8">
      <t>タイサク</t>
    </rPh>
    <phoneticPr fontId="2"/>
  </si>
  <si>
    <t>Qf</t>
    <phoneticPr fontId="2"/>
  </si>
  <si>
    <t>(m3/min)</t>
    <phoneticPr fontId="2"/>
  </si>
  <si>
    <t>この値の 1.3 ～ 2 倍必要</t>
    <rPh sb="2" eb="3">
      <t>アタイ</t>
    </rPh>
    <rPh sb="13" eb="14">
      <t>バイ</t>
    </rPh>
    <rPh sb="14" eb="16">
      <t>ヒツヨウ</t>
    </rPh>
    <phoneticPr fontId="2"/>
  </si>
  <si>
    <t>必要換気風量</t>
    <rPh sb="0" eb="2">
      <t>ヒツヨウ</t>
    </rPh>
    <rPh sb="2" eb="4">
      <t>カンキ</t>
    </rPh>
    <rPh sb="4" eb="6">
      <t>フウリョウ</t>
    </rPh>
    <phoneticPr fontId="2"/>
  </si>
  <si>
    <t>参考資料：屋外盤用クーラ機種選定方法　技術資料　オーム電機株式会社</t>
    <rPh sb="0" eb="2">
      <t>サンコウ</t>
    </rPh>
    <rPh sb="2" eb="4">
      <t>シリョウ</t>
    </rPh>
    <rPh sb="5" eb="7">
      <t>オクガイ</t>
    </rPh>
    <rPh sb="7" eb="8">
      <t>バン</t>
    </rPh>
    <rPh sb="8" eb="9">
      <t>ヨウ</t>
    </rPh>
    <rPh sb="12" eb="14">
      <t>キシュ</t>
    </rPh>
    <rPh sb="14" eb="16">
      <t>センテイ</t>
    </rPh>
    <rPh sb="16" eb="18">
      <t>ホウホウ</t>
    </rPh>
    <rPh sb="19" eb="21">
      <t>ギジュツ</t>
    </rPh>
    <rPh sb="21" eb="23">
      <t>シリョウ</t>
    </rPh>
    <rPh sb="29" eb="31">
      <t>カブシキ</t>
    </rPh>
    <rPh sb="31" eb="33">
      <t>カイシャ</t>
    </rPh>
    <phoneticPr fontId="2"/>
  </si>
  <si>
    <t>(風速：0.3m/s時(ほぼ無風)　=　10、0.8m/s時　=　12)</t>
    <rPh sb="1" eb="3">
      <t>フウソク</t>
    </rPh>
    <rPh sb="10" eb="11">
      <t>ジ</t>
    </rPh>
    <rPh sb="14" eb="16">
      <t>ムフウ</t>
    </rPh>
    <rPh sb="29" eb="30">
      <t>ジ</t>
    </rPh>
    <phoneticPr fontId="2"/>
  </si>
  <si>
    <t>必要最大風量</t>
    <rPh sb="0" eb="2">
      <t>ヒツヨウ</t>
    </rPh>
    <rPh sb="2" eb="4">
      <t>サイダイ</t>
    </rPh>
    <rPh sb="4" eb="6">
      <t>フウリョウ</t>
    </rPh>
    <phoneticPr fontId="2"/>
  </si>
  <si>
    <t>Qf×2</t>
    <phoneticPr fontId="2"/>
  </si>
  <si>
    <t>(台)</t>
    <rPh sb="1" eb="2">
      <t>ダイ</t>
    </rPh>
    <phoneticPr fontId="2"/>
  </si>
  <si>
    <t>設置数</t>
    <rPh sb="0" eb="2">
      <t>セッチ</t>
    </rPh>
    <rPh sb="2" eb="3">
      <t>スウ</t>
    </rPh>
    <phoneticPr fontId="2"/>
  </si>
  <si>
    <t>盤内温度(℃)</t>
    <rPh sb="0" eb="1">
      <t>バン</t>
    </rPh>
    <rPh sb="1" eb="2">
      <t>ナイ</t>
    </rPh>
    <rPh sb="2" eb="4">
      <t>オンド</t>
    </rPh>
    <phoneticPr fontId="2"/>
  </si>
  <si>
    <t>最大風量時換気ファン必要数</t>
    <rPh sb="0" eb="2">
      <t>サイダイ</t>
    </rPh>
    <rPh sb="2" eb="4">
      <t>フウリョウ</t>
    </rPh>
    <rPh sb="4" eb="5">
      <t>ジ</t>
    </rPh>
    <rPh sb="5" eb="7">
      <t>カンキ</t>
    </rPh>
    <rPh sb="10" eb="12">
      <t>ヒツヨウ</t>
    </rPh>
    <rPh sb="12" eb="13">
      <t>スウ</t>
    </rPh>
    <phoneticPr fontId="2"/>
  </si>
  <si>
    <t>ΔT</t>
    <phoneticPr fontId="2"/>
  </si>
  <si>
    <t>温度差</t>
    <rPh sb="0" eb="3">
      <t>オンドサ</t>
    </rPh>
    <phoneticPr fontId="2"/>
  </si>
  <si>
    <t>計算値の 2 倍</t>
    <rPh sb="0" eb="3">
      <t>ケイサンチ</t>
    </rPh>
    <rPh sb="7" eb="8">
      <t>バイ</t>
    </rPh>
    <phoneticPr fontId="2"/>
  </si>
  <si>
    <t>選定換気ファン風量</t>
    <rPh sb="0" eb="2">
      <t>センテイ</t>
    </rPh>
    <rPh sb="2" eb="4">
      <t>カンキ</t>
    </rPh>
    <rPh sb="7" eb="9">
      <t>フウリョウ</t>
    </rPh>
    <phoneticPr fontId="2"/>
  </si>
  <si>
    <t>台</t>
    <rPh sb="0" eb="1">
      <t>ダイ</t>
    </rPh>
    <phoneticPr fontId="2"/>
  </si>
  <si>
    <t>個</t>
    <rPh sb="0" eb="1">
      <t>コ</t>
    </rPh>
    <phoneticPr fontId="2"/>
  </si>
  <si>
    <t>W</t>
    <phoneticPr fontId="2"/>
  </si>
  <si>
    <t>W</t>
    <phoneticPr fontId="2"/>
  </si>
  <si>
    <t>点</t>
    <rPh sb="0" eb="1">
      <t>テン</t>
    </rPh>
    <phoneticPr fontId="2"/>
  </si>
  <si>
    <t>単位</t>
    <rPh sb="0" eb="2">
      <t>タンイ</t>
    </rPh>
    <phoneticPr fontId="2"/>
  </si>
  <si>
    <t>係数</t>
    <rPh sb="0" eb="2">
      <t>ケイスウ</t>
    </rPh>
    <phoneticPr fontId="2"/>
  </si>
  <si>
    <t>〜225A MCCB+5W程度</t>
    <phoneticPr fontId="2"/>
  </si>
  <si>
    <t>安全率 2</t>
    <rPh sb="0" eb="2">
      <t>アンゼン</t>
    </rPh>
    <rPh sb="2" eb="3">
      <t>リツ</t>
    </rPh>
    <phoneticPr fontId="2"/>
  </si>
  <si>
    <t>安全率 1.3</t>
    <rPh sb="0" eb="2">
      <t>アンゼン</t>
    </rPh>
    <rPh sb="2" eb="3">
      <t>リツ</t>
    </rPh>
    <phoneticPr fontId="2"/>
  </si>
  <si>
    <t>安全率 1</t>
    <rPh sb="0" eb="2">
      <t>アンゼン</t>
    </rPh>
    <rPh sb="2" eb="3">
      <t>リツ</t>
    </rPh>
    <phoneticPr fontId="2"/>
  </si>
  <si>
    <t>(W)</t>
    <phoneticPr fontId="2"/>
  </si>
  <si>
    <t>総合計×1.1倍</t>
    <rPh sb="0" eb="1">
      <t>ソウ</t>
    </rPh>
    <rPh sb="1" eb="3">
      <t>ゴウケイ</t>
    </rPh>
    <rPh sb="7" eb="8">
      <t>バイ</t>
    </rPh>
    <phoneticPr fontId="2"/>
  </si>
  <si>
    <t>実際は、この値の 1.3 ～ 2 倍必要</t>
    <rPh sb="0" eb="2">
      <t>ジッサイ</t>
    </rPh>
    <rPh sb="6" eb="7">
      <t>アタイ</t>
    </rPh>
    <rPh sb="17" eb="18">
      <t>バイ</t>
    </rPh>
    <rPh sb="18" eb="20">
      <t>ヒツヨウ</t>
    </rPh>
    <phoneticPr fontId="2"/>
  </si>
  <si>
    <t>必要最大風量</t>
    <rPh sb="0" eb="2">
      <t>ヒツヨウ</t>
    </rPh>
    <rPh sb="2" eb="4">
      <t>サイダイ</t>
    </rPh>
    <rPh sb="4" eb="6">
      <t>フウリョウ</t>
    </rPh>
    <phoneticPr fontId="2"/>
  </si>
  <si>
    <t>Qf×2</t>
    <phoneticPr fontId="2"/>
  </si>
  <si>
    <t>(ベージュ　=　0.5、クリーム　=　0.4?)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</si>
</sst>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_ "/>
    <numFmt numFmtId="178" formatCode="0.0_);[Red]\(0.0\)"/>
    <numFmt numFmtId="179" formatCode="0.0_ ;[Red]\-0.0\ "/>
    <numFmt numFmtId="180" formatCode="0_ 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177" fontId="0" fillId="0" borderId="11" xfId="0" applyNumberFormat="1" applyBorder="1" applyAlignment="1">
      <alignment horizontal="right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2" xfId="0" applyBorder="1">
      <alignment vertical="center"/>
    </xf>
    <xf numFmtId="177" fontId="0" fillId="2" borderId="1" xfId="0" applyNumberFormat="1" applyFill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1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77" fontId="0" fillId="0" borderId="0" xfId="0" applyNumberFormat="1" applyFill="1" applyBorder="1">
      <alignment vertical="center"/>
    </xf>
    <xf numFmtId="0" fontId="5" fillId="0" borderId="0" xfId="0" applyFont="1" applyFill="1" applyBorder="1">
      <alignment vertical="center"/>
    </xf>
    <xf numFmtId="0" fontId="6" fillId="0" borderId="13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176" fontId="0" fillId="4" borderId="1" xfId="0" applyNumberFormat="1" applyFill="1" applyBorder="1">
      <alignment vertical="center"/>
    </xf>
    <xf numFmtId="179" fontId="0" fillId="4" borderId="1" xfId="0" applyNumberFormat="1" applyFill="1" applyBorder="1">
      <alignment vertical="center"/>
    </xf>
    <xf numFmtId="178" fontId="0" fillId="4" borderId="1" xfId="0" applyNumberFormat="1" applyFill="1" applyBorder="1">
      <alignment vertical="center"/>
    </xf>
    <xf numFmtId="178" fontId="6" fillId="4" borderId="1" xfId="0" applyNumberFormat="1" applyFont="1" applyFill="1" applyBorder="1">
      <alignment vertical="center"/>
    </xf>
    <xf numFmtId="0" fontId="0" fillId="4" borderId="1" xfId="0" applyFill="1" applyBorder="1">
      <alignment vertical="center"/>
    </xf>
    <xf numFmtId="177" fontId="0" fillId="4" borderId="13" xfId="0" applyNumberFormat="1" applyFill="1" applyBorder="1">
      <alignment vertical="center"/>
    </xf>
    <xf numFmtId="177" fontId="0" fillId="4" borderId="1" xfId="0" applyNumberFormat="1" applyFill="1" applyBorder="1">
      <alignment vertical="center"/>
    </xf>
    <xf numFmtId="177" fontId="0" fillId="4" borderId="12" xfId="0" applyNumberFormat="1" applyFill="1" applyBorder="1">
      <alignment vertical="center"/>
    </xf>
    <xf numFmtId="177" fontId="7" fillId="4" borderId="1" xfId="0" applyNumberFormat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8" fillId="3" borderId="0" xfId="0" applyFont="1" applyFill="1" applyAlignment="1">
      <alignment horizontal="center" vertical="center"/>
    </xf>
    <xf numFmtId="0" fontId="7" fillId="2" borderId="1" xfId="0" applyFont="1" applyFill="1" applyBorder="1">
      <alignment vertical="center"/>
    </xf>
    <xf numFmtId="0" fontId="0" fillId="0" borderId="12" xfId="0" applyFill="1" applyBorder="1" applyAlignment="1">
      <alignment horizontal="center" vertical="center"/>
    </xf>
    <xf numFmtId="177" fontId="9" fillId="0" borderId="0" xfId="0" applyNumberFormat="1" applyFont="1" applyFill="1" applyBorder="1">
      <alignment vertical="center"/>
    </xf>
    <xf numFmtId="176" fontId="7" fillId="2" borderId="1" xfId="0" applyNumberFormat="1" applyFont="1" applyFill="1" applyBorder="1">
      <alignment vertical="center"/>
    </xf>
    <xf numFmtId="0" fontId="6" fillId="2" borderId="1" xfId="0" applyFont="1" applyFill="1" applyBorder="1">
      <alignment vertical="center"/>
    </xf>
    <xf numFmtId="177" fontId="9" fillId="4" borderId="1" xfId="0" applyNumberFormat="1" applyFont="1" applyFill="1" applyBorder="1">
      <alignment vertical="center"/>
    </xf>
    <xf numFmtId="0" fontId="0" fillId="0" borderId="12" xfId="0" applyFill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7" fontId="0" fillId="5" borderId="1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180" fontId="11" fillId="0" borderId="1" xfId="0" applyNumberFormat="1" applyFont="1" applyFill="1" applyBorder="1">
      <alignment vertical="center"/>
    </xf>
    <xf numFmtId="0" fontId="0" fillId="0" borderId="11" xfId="0" applyFill="1" applyBorder="1">
      <alignment vertical="center"/>
    </xf>
    <xf numFmtId="0" fontId="13" fillId="0" borderId="1" xfId="0" applyFont="1" applyBorder="1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9"/>
  <sheetViews>
    <sheetView tabSelected="1" zoomScaleNormal="100" workbookViewId="0">
      <selection activeCell="K5" sqref="K5"/>
    </sheetView>
  </sheetViews>
  <sheetFormatPr defaultColWidth="10.25" defaultRowHeight="13.5"/>
  <cols>
    <col min="1" max="1" width="2.125" customWidth="1"/>
    <col min="7" max="7" width="8" customWidth="1"/>
    <col min="9" max="9" width="12.125" customWidth="1"/>
    <col min="10" max="10" width="11.75" customWidth="1"/>
    <col min="11" max="11" width="11.375" customWidth="1"/>
    <col min="12" max="12" width="12.375" customWidth="1"/>
    <col min="13" max="13" width="5" customWidth="1"/>
  </cols>
  <sheetData>
    <row r="1" spans="2:12" ht="24.75" customHeight="1">
      <c r="B1" s="20" t="s">
        <v>92</v>
      </c>
      <c r="C1" s="21"/>
      <c r="D1" s="21"/>
      <c r="E1" s="21"/>
      <c r="F1" s="21"/>
      <c r="G1" s="21"/>
      <c r="H1" s="21"/>
      <c r="I1" s="21"/>
      <c r="J1" s="21"/>
      <c r="K1" s="21"/>
      <c r="L1" s="21"/>
    </row>
    <row r="3" spans="2:12">
      <c r="B3" s="67" t="s">
        <v>6</v>
      </c>
      <c r="C3" s="1" t="s">
        <v>0</v>
      </c>
      <c r="D3" s="12" t="s">
        <v>3</v>
      </c>
      <c r="E3" s="11">
        <v>800</v>
      </c>
      <c r="F3" t="s">
        <v>43</v>
      </c>
      <c r="H3" s="65" t="s">
        <v>93</v>
      </c>
      <c r="I3" s="66"/>
      <c r="J3" s="17" t="s">
        <v>87</v>
      </c>
      <c r="K3" s="11">
        <v>0.5</v>
      </c>
    </row>
    <row r="4" spans="2:12">
      <c r="B4" s="68"/>
      <c r="C4" s="1" t="s">
        <v>1</v>
      </c>
      <c r="D4" s="12" t="s">
        <v>4</v>
      </c>
      <c r="E4" s="11">
        <v>1200</v>
      </c>
      <c r="F4" t="s">
        <v>43</v>
      </c>
      <c r="K4" s="19" t="s">
        <v>361</v>
      </c>
    </row>
    <row r="5" spans="2:12">
      <c r="B5" s="69"/>
      <c r="C5" s="1" t="s">
        <v>2</v>
      </c>
      <c r="D5" s="12" t="s">
        <v>5</v>
      </c>
      <c r="E5" s="11">
        <v>200</v>
      </c>
      <c r="F5" t="s">
        <v>43</v>
      </c>
      <c r="H5" s="65" t="s">
        <v>88</v>
      </c>
      <c r="I5" s="66"/>
      <c r="J5" s="17" t="s">
        <v>89</v>
      </c>
      <c r="K5" s="11">
        <v>10</v>
      </c>
      <c r="L5" t="s">
        <v>24</v>
      </c>
    </row>
    <row r="6" spans="2:12">
      <c r="D6" s="2"/>
      <c r="K6" s="19" t="s">
        <v>334</v>
      </c>
    </row>
    <row r="7" spans="2:12" ht="17.25">
      <c r="B7" s="70" t="s">
        <v>7</v>
      </c>
      <c r="C7" s="70"/>
      <c r="D7" s="12" t="s">
        <v>8</v>
      </c>
      <c r="E7" s="44">
        <v>200</v>
      </c>
      <c r="F7" t="s">
        <v>44</v>
      </c>
    </row>
    <row r="9" spans="2:12">
      <c r="B9" s="13" t="s">
        <v>9</v>
      </c>
      <c r="C9" s="14"/>
      <c r="D9" s="15"/>
      <c r="E9" s="12" t="s">
        <v>10</v>
      </c>
      <c r="F9" s="16">
        <v>35</v>
      </c>
      <c r="G9" t="s">
        <v>37</v>
      </c>
    </row>
    <row r="10" spans="2:12">
      <c r="B10" s="13" t="s">
        <v>82</v>
      </c>
      <c r="C10" s="14"/>
      <c r="D10" s="15"/>
      <c r="E10" s="12" t="s">
        <v>41</v>
      </c>
      <c r="F10" s="16">
        <v>45</v>
      </c>
      <c r="G10" t="s">
        <v>37</v>
      </c>
    </row>
    <row r="11" spans="2:12">
      <c r="B11" s="13" t="s">
        <v>83</v>
      </c>
      <c r="C11" s="14"/>
      <c r="D11" s="15"/>
      <c r="E11" s="12" t="s">
        <v>42</v>
      </c>
      <c r="F11" s="16">
        <v>45</v>
      </c>
      <c r="G11" t="s">
        <v>37</v>
      </c>
    </row>
    <row r="13" spans="2:12">
      <c r="B13" t="s">
        <v>12</v>
      </c>
    </row>
    <row r="14" spans="2:12">
      <c r="B14" s="4"/>
      <c r="C14" s="4"/>
      <c r="D14" s="4" t="s">
        <v>55</v>
      </c>
      <c r="E14" s="4" t="s">
        <v>57</v>
      </c>
      <c r="F14" s="4" t="s">
        <v>59</v>
      </c>
      <c r="G14" s="56" t="s">
        <v>61</v>
      </c>
      <c r="H14" s="57"/>
      <c r="I14" s="4" t="s">
        <v>55</v>
      </c>
      <c r="J14" s="4" t="s">
        <v>68</v>
      </c>
      <c r="K14" s="56" t="s">
        <v>55</v>
      </c>
      <c r="L14" s="57"/>
    </row>
    <row r="15" spans="2:12">
      <c r="B15" s="5" t="s">
        <v>66</v>
      </c>
      <c r="C15" s="5" t="s">
        <v>64</v>
      </c>
      <c r="D15" s="5" t="s">
        <v>56</v>
      </c>
      <c r="E15" s="5" t="s">
        <v>58</v>
      </c>
      <c r="F15" s="5" t="s">
        <v>60</v>
      </c>
      <c r="G15" s="58" t="s">
        <v>62</v>
      </c>
      <c r="H15" s="59"/>
      <c r="I15" s="5" t="s">
        <v>63</v>
      </c>
      <c r="J15" s="5" t="s">
        <v>69</v>
      </c>
      <c r="K15" s="58" t="s">
        <v>70</v>
      </c>
      <c r="L15" s="59"/>
    </row>
    <row r="16" spans="2:12">
      <c r="B16" s="5" t="s">
        <v>67</v>
      </c>
      <c r="C16" s="5" t="s">
        <v>65</v>
      </c>
      <c r="D16" s="5" t="s">
        <v>26</v>
      </c>
      <c r="E16" s="5" t="s">
        <v>30</v>
      </c>
      <c r="F16" s="5" t="s">
        <v>28</v>
      </c>
      <c r="G16" s="58" t="s">
        <v>25</v>
      </c>
      <c r="H16" s="59"/>
      <c r="I16" s="5" t="s">
        <v>22</v>
      </c>
      <c r="J16" s="5" t="s">
        <v>23</v>
      </c>
      <c r="K16" s="58" t="s">
        <v>71</v>
      </c>
      <c r="L16" s="59"/>
    </row>
    <row r="17" spans="2:13">
      <c r="B17" s="7"/>
      <c r="C17" s="7"/>
      <c r="D17" s="6" t="s">
        <v>27</v>
      </c>
      <c r="E17" s="6" t="s">
        <v>24</v>
      </c>
      <c r="F17" s="6" t="s">
        <v>29</v>
      </c>
      <c r="G17" s="60" t="s">
        <v>19</v>
      </c>
      <c r="H17" s="61"/>
      <c r="I17" s="6" t="s">
        <v>18</v>
      </c>
      <c r="J17" s="6" t="s">
        <v>24</v>
      </c>
      <c r="K17" s="60" t="s">
        <v>44</v>
      </c>
      <c r="L17" s="61"/>
    </row>
    <row r="18" spans="2:13">
      <c r="B18" s="8" t="s">
        <v>50</v>
      </c>
      <c r="C18" s="12" t="s">
        <v>13</v>
      </c>
      <c r="D18" s="11">
        <v>980.2</v>
      </c>
      <c r="E18" s="34">
        <f>$K$5</f>
        <v>10</v>
      </c>
      <c r="F18" s="34">
        <f>$K$3</f>
        <v>0.5</v>
      </c>
      <c r="G18" s="9" t="s">
        <v>20</v>
      </c>
      <c r="H18" s="35">
        <f>D18*F18/E18</f>
        <v>49.010000000000005</v>
      </c>
      <c r="I18" s="34">
        <f>E3*E5*0.000001</f>
        <v>0.16</v>
      </c>
      <c r="J18" s="36">
        <f>IF($K$5=10,5,5.5)</f>
        <v>5</v>
      </c>
      <c r="K18" s="10" t="s">
        <v>72</v>
      </c>
      <c r="L18" s="37">
        <f>J18*I18*H18</f>
        <v>39.208000000000006</v>
      </c>
    </row>
    <row r="19" spans="2:13">
      <c r="B19" s="8" t="s">
        <v>51</v>
      </c>
      <c r="C19" s="12" t="s">
        <v>14</v>
      </c>
      <c r="D19" s="11">
        <v>261.7</v>
      </c>
      <c r="E19" s="34">
        <f t="shared" ref="E19:E22" si="0">$K$5</f>
        <v>10</v>
      </c>
      <c r="F19" s="34">
        <f t="shared" ref="F19:F22" si="1">$K$3</f>
        <v>0.5</v>
      </c>
      <c r="G19" s="9" t="s">
        <v>95</v>
      </c>
      <c r="H19" s="35">
        <f t="shared" ref="H19:H22" si="2">D19*F19/E19</f>
        <v>13.084999999999999</v>
      </c>
      <c r="I19" s="34">
        <f>E3*E4*0.000001</f>
        <v>0.96</v>
      </c>
      <c r="J19" s="36">
        <f t="shared" ref="J19:J22" si="3">IF($K$5=10,5,5.5)</f>
        <v>5</v>
      </c>
      <c r="K19" s="10" t="s">
        <v>73</v>
      </c>
      <c r="L19" s="37">
        <f t="shared" ref="L19:L22" si="4">J19*I19*H19</f>
        <v>62.807999999999993</v>
      </c>
    </row>
    <row r="20" spans="2:13">
      <c r="B20" s="8" t="s">
        <v>52</v>
      </c>
      <c r="C20" s="12" t="s">
        <v>15</v>
      </c>
      <c r="D20" s="11">
        <v>79.099999999999994</v>
      </c>
      <c r="E20" s="34">
        <f t="shared" si="0"/>
        <v>10</v>
      </c>
      <c r="F20" s="34">
        <f t="shared" si="1"/>
        <v>0.5</v>
      </c>
      <c r="G20" s="9" t="s">
        <v>77</v>
      </c>
      <c r="H20" s="35">
        <f t="shared" si="2"/>
        <v>3.9549999999999996</v>
      </c>
      <c r="I20" s="34">
        <f>E3*E4*0.000001</f>
        <v>0.96</v>
      </c>
      <c r="J20" s="36">
        <f t="shared" si="3"/>
        <v>5</v>
      </c>
      <c r="K20" s="10" t="s">
        <v>74</v>
      </c>
      <c r="L20" s="37">
        <f t="shared" si="4"/>
        <v>18.983999999999998</v>
      </c>
    </row>
    <row r="21" spans="2:13">
      <c r="B21" s="8" t="s">
        <v>53</v>
      </c>
      <c r="C21" s="12" t="s">
        <v>16</v>
      </c>
      <c r="D21" s="11">
        <v>79.099999999999994</v>
      </c>
      <c r="E21" s="34">
        <f t="shared" si="0"/>
        <v>10</v>
      </c>
      <c r="F21" s="34">
        <f t="shared" si="1"/>
        <v>0.5</v>
      </c>
      <c r="G21" s="9" t="s">
        <v>78</v>
      </c>
      <c r="H21" s="35">
        <f t="shared" si="2"/>
        <v>3.9549999999999996</v>
      </c>
      <c r="I21" s="34">
        <f>E4*E5*0.000001</f>
        <v>0.24</v>
      </c>
      <c r="J21" s="36">
        <f t="shared" si="3"/>
        <v>5</v>
      </c>
      <c r="K21" s="10" t="s">
        <v>75</v>
      </c>
      <c r="L21" s="37">
        <f t="shared" si="4"/>
        <v>4.7459999999999996</v>
      </c>
    </row>
    <row r="22" spans="2:13">
      <c r="B22" s="8" t="s">
        <v>54</v>
      </c>
      <c r="C22" s="12" t="s">
        <v>17</v>
      </c>
      <c r="D22" s="11">
        <v>523.29999999999995</v>
      </c>
      <c r="E22" s="34">
        <f t="shared" si="0"/>
        <v>10</v>
      </c>
      <c r="F22" s="34">
        <f t="shared" si="1"/>
        <v>0.5</v>
      </c>
      <c r="G22" s="9" t="s">
        <v>79</v>
      </c>
      <c r="H22" s="35">
        <f t="shared" si="2"/>
        <v>26.164999999999999</v>
      </c>
      <c r="I22" s="34">
        <f>E4*E5*0.000001</f>
        <v>0.24</v>
      </c>
      <c r="J22" s="36">
        <f t="shared" si="3"/>
        <v>5</v>
      </c>
      <c r="K22" s="10" t="s">
        <v>76</v>
      </c>
      <c r="L22" s="37">
        <f t="shared" si="4"/>
        <v>31.397999999999996</v>
      </c>
    </row>
    <row r="23" spans="2:13" ht="17.25">
      <c r="C23" s="18" t="s">
        <v>85</v>
      </c>
      <c r="D23" s="22" t="s">
        <v>94</v>
      </c>
      <c r="H23" s="3" t="s">
        <v>21</v>
      </c>
      <c r="I23" s="34">
        <f>SUM(I18:I22)</f>
        <v>2.5600000000000005</v>
      </c>
      <c r="J23" t="s">
        <v>90</v>
      </c>
      <c r="K23" s="3" t="s">
        <v>31</v>
      </c>
      <c r="L23" s="38">
        <f>SUM(L18:L22)</f>
        <v>157.14399999999998</v>
      </c>
      <c r="M23" t="s">
        <v>91</v>
      </c>
    </row>
    <row r="25" spans="2:13">
      <c r="B25" t="s">
        <v>49</v>
      </c>
    </row>
    <row r="26" spans="2:13">
      <c r="C26" s="65" t="s">
        <v>33</v>
      </c>
      <c r="D26" s="66"/>
      <c r="E26" s="17" t="s">
        <v>34</v>
      </c>
      <c r="F26" s="36">
        <f>(E7+L23)/(J18*I23)</f>
        <v>27.901874999999993</v>
      </c>
      <c r="G26" t="s">
        <v>81</v>
      </c>
    </row>
    <row r="27" spans="2:13" ht="17.25">
      <c r="C27" s="65" t="s">
        <v>328</v>
      </c>
      <c r="D27" s="66"/>
      <c r="E27" s="17" t="s">
        <v>35</v>
      </c>
      <c r="F27" s="38">
        <f>F26+F9</f>
        <v>62.90187499999999</v>
      </c>
      <c r="G27" t="s">
        <v>36</v>
      </c>
      <c r="H27" s="19"/>
    </row>
    <row r="28" spans="2:13">
      <c r="E28" s="2"/>
      <c r="J28" s="40"/>
      <c r="K28" s="40"/>
      <c r="L28" s="40"/>
    </row>
    <row r="29" spans="2:13" ht="17.25">
      <c r="C29" s="65" t="s">
        <v>332</v>
      </c>
      <c r="D29" s="66"/>
      <c r="E29" s="17" t="s">
        <v>329</v>
      </c>
      <c r="F29" s="38">
        <f>((E7+L23)/(F10-F9)-J18*I23)/20</f>
        <v>1.1457199999999996</v>
      </c>
      <c r="G29" t="s">
        <v>330</v>
      </c>
      <c r="H29" s="19" t="s">
        <v>331</v>
      </c>
      <c r="J29" s="23"/>
      <c r="K29" s="23"/>
      <c r="L29" s="46"/>
    </row>
    <row r="30" spans="2:13" ht="17.25">
      <c r="C30" s="71" t="s">
        <v>335</v>
      </c>
      <c r="D30" s="72"/>
      <c r="E30" s="17" t="s">
        <v>336</v>
      </c>
      <c r="F30" s="38">
        <f>F29*2</f>
        <v>2.2914399999999993</v>
      </c>
      <c r="G30" t="s">
        <v>330</v>
      </c>
      <c r="H30" s="19" t="s">
        <v>343</v>
      </c>
      <c r="J30" s="62" t="s">
        <v>339</v>
      </c>
      <c r="K30" s="63"/>
      <c r="L30" s="64"/>
    </row>
    <row r="31" spans="2:13" ht="17.25">
      <c r="C31" s="71" t="s">
        <v>344</v>
      </c>
      <c r="D31" s="72"/>
      <c r="E31" s="17"/>
      <c r="F31" s="47">
        <v>2.8</v>
      </c>
      <c r="G31" t="s">
        <v>330</v>
      </c>
      <c r="I31" s="54"/>
      <c r="J31" s="55" t="s">
        <v>353</v>
      </c>
      <c r="K31" s="51" t="s">
        <v>354</v>
      </c>
      <c r="L31" s="52" t="s">
        <v>355</v>
      </c>
    </row>
    <row r="32" spans="2:13" ht="17.25">
      <c r="C32" s="71" t="s">
        <v>340</v>
      </c>
      <c r="D32" s="72"/>
      <c r="E32" s="73"/>
      <c r="F32" s="38">
        <f>F30/F31</f>
        <v>0.81837142857142831</v>
      </c>
      <c r="G32" t="s">
        <v>337</v>
      </c>
      <c r="H32" s="1" t="s">
        <v>338</v>
      </c>
      <c r="I32" s="48">
        <v>1</v>
      </c>
      <c r="J32" s="38">
        <f>(E7+L23)/(F31*I32*20/2+J18*I23)+F9</f>
        <v>43.753529411764703</v>
      </c>
      <c r="K32" s="49">
        <f>(E7+L23)/(F31*I32*20/1.3+J18*I23)+F9</f>
        <v>41.391618942731277</v>
      </c>
      <c r="L32" s="49">
        <f>(E7+L23)/(F31*I32*20+J18*I23)+F9</f>
        <v>40.19104651162791</v>
      </c>
    </row>
    <row r="33" spans="2:12">
      <c r="B33" t="s">
        <v>32</v>
      </c>
      <c r="E33" s="2"/>
      <c r="H33" s="13" t="s">
        <v>342</v>
      </c>
      <c r="I33" s="17" t="s">
        <v>341</v>
      </c>
      <c r="J33" s="53">
        <f>J32-F9</f>
        <v>8.7535294117647027</v>
      </c>
      <c r="K33" s="53">
        <f>K32-F9</f>
        <v>6.3916189427312773</v>
      </c>
      <c r="L33" s="53">
        <f>L32-F9</f>
        <v>5.1910465116279099</v>
      </c>
    </row>
    <row r="34" spans="2:12">
      <c r="B34" t="s">
        <v>47</v>
      </c>
      <c r="E34" s="2"/>
    </row>
    <row r="35" spans="2:12">
      <c r="C35" s="65" t="s">
        <v>38</v>
      </c>
      <c r="D35" s="66"/>
      <c r="E35" s="17" t="s">
        <v>39</v>
      </c>
      <c r="F35" s="32">
        <f>J18*I23*(F10-F9)</f>
        <v>128.00000000000003</v>
      </c>
      <c r="G35" t="s">
        <v>44</v>
      </c>
      <c r="H35" s="19" t="s">
        <v>326</v>
      </c>
    </row>
    <row r="36" spans="2:12">
      <c r="C36" s="65" t="s">
        <v>46</v>
      </c>
      <c r="D36" s="66"/>
      <c r="E36" s="17" t="s">
        <v>40</v>
      </c>
      <c r="F36" s="32">
        <f>E7+L23-F35</f>
        <v>229.14399999999998</v>
      </c>
      <c r="G36" t="s">
        <v>44</v>
      </c>
      <c r="H36" s="19" t="s">
        <v>325</v>
      </c>
    </row>
    <row r="37" spans="2:12">
      <c r="B37" t="s">
        <v>48</v>
      </c>
      <c r="E37" s="2"/>
    </row>
    <row r="38" spans="2:12">
      <c r="C38" s="65" t="s">
        <v>38</v>
      </c>
      <c r="D38" s="66"/>
      <c r="E38" s="17" t="s">
        <v>39</v>
      </c>
      <c r="F38" s="36">
        <f>J18*I23*(F11-F9)</f>
        <v>128.00000000000003</v>
      </c>
      <c r="G38" t="s">
        <v>44</v>
      </c>
    </row>
    <row r="39" spans="2:12">
      <c r="C39" s="65" t="s">
        <v>45</v>
      </c>
      <c r="D39" s="66"/>
      <c r="E39" s="17" t="s">
        <v>84</v>
      </c>
      <c r="F39" s="36">
        <f>(E7+L23)/(F11-F9)-J18*I23</f>
        <v>22.914399999999993</v>
      </c>
      <c r="G39" t="s">
        <v>80</v>
      </c>
    </row>
  </sheetData>
  <mergeCells count="23">
    <mergeCell ref="C39:D39"/>
    <mergeCell ref="B3:B5"/>
    <mergeCell ref="B7:C7"/>
    <mergeCell ref="C35:D35"/>
    <mergeCell ref="C36:D36"/>
    <mergeCell ref="C38:D38"/>
    <mergeCell ref="C31:D31"/>
    <mergeCell ref="C32:E32"/>
    <mergeCell ref="C30:D30"/>
    <mergeCell ref="H3:I3"/>
    <mergeCell ref="H5:I5"/>
    <mergeCell ref="C26:D26"/>
    <mergeCell ref="C27:D27"/>
    <mergeCell ref="C29:D29"/>
    <mergeCell ref="G14:H14"/>
    <mergeCell ref="G15:H15"/>
    <mergeCell ref="G16:H16"/>
    <mergeCell ref="G17:H17"/>
    <mergeCell ref="K14:L14"/>
    <mergeCell ref="K15:L15"/>
    <mergeCell ref="K16:L16"/>
    <mergeCell ref="K17:L17"/>
    <mergeCell ref="J30:L30"/>
  </mergeCells>
  <phoneticPr fontId="2"/>
  <conditionalFormatting sqref="J33:L33">
    <cfRule type="cellIs" dxfId="2" priority="1" operator="greaterThan">
      <formula>$F$10-$F$9</formula>
    </cfRule>
    <cfRule type="cellIs" dxfId="1" priority="2" operator="greaterThan">
      <formula>$F$10-$F$9</formula>
    </cfRule>
    <cfRule type="cellIs" dxfId="0" priority="3" operator="greaterThan">
      <formula>"$F$10-$F$9"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workbookViewId="0">
      <selection activeCell="H13" sqref="H13"/>
    </sheetView>
  </sheetViews>
  <sheetFormatPr defaultColWidth="12" defaultRowHeight="13.5"/>
  <cols>
    <col min="1" max="1" width="2.75" customWidth="1"/>
  </cols>
  <sheetData>
    <row r="1" spans="2:12" ht="22.5" customHeight="1">
      <c r="B1" s="20" t="s">
        <v>333</v>
      </c>
      <c r="C1" s="21"/>
      <c r="D1" s="21"/>
      <c r="E1" s="21"/>
      <c r="F1" s="21"/>
      <c r="G1" s="21"/>
    </row>
    <row r="3" spans="2:12">
      <c r="B3" s="67" t="s">
        <v>6</v>
      </c>
      <c r="C3" s="1" t="s">
        <v>0</v>
      </c>
      <c r="D3" s="12" t="s">
        <v>3</v>
      </c>
      <c r="E3" s="11">
        <v>800</v>
      </c>
      <c r="F3" t="s">
        <v>43</v>
      </c>
      <c r="I3" s="23"/>
      <c r="J3" s="23"/>
      <c r="K3" s="24"/>
      <c r="L3" s="23"/>
    </row>
    <row r="4" spans="2:12">
      <c r="B4" s="68"/>
      <c r="C4" s="1" t="s">
        <v>1</v>
      </c>
      <c r="D4" s="12" t="s">
        <v>4</v>
      </c>
      <c r="E4" s="11">
        <v>1200</v>
      </c>
      <c r="F4" t="s">
        <v>43</v>
      </c>
      <c r="I4" s="23"/>
      <c r="J4" s="23"/>
      <c r="K4" s="23"/>
      <c r="L4" s="26"/>
    </row>
    <row r="5" spans="2:12">
      <c r="B5" s="69"/>
      <c r="C5" s="1" t="s">
        <v>2</v>
      </c>
      <c r="D5" s="12" t="s">
        <v>5</v>
      </c>
      <c r="E5" s="11">
        <v>200</v>
      </c>
      <c r="F5" t="s">
        <v>43</v>
      </c>
      <c r="I5" s="23"/>
      <c r="J5" s="23"/>
      <c r="K5" s="24"/>
      <c r="L5" s="23"/>
    </row>
    <row r="6" spans="2:12">
      <c r="D6" s="2"/>
      <c r="L6" s="19"/>
    </row>
    <row r="7" spans="2:12">
      <c r="B7" s="70" t="s">
        <v>7</v>
      </c>
      <c r="C7" s="70"/>
      <c r="D7" s="12" t="s">
        <v>8</v>
      </c>
      <c r="E7" s="11">
        <v>200</v>
      </c>
      <c r="F7" t="s">
        <v>44</v>
      </c>
    </row>
    <row r="9" spans="2:12">
      <c r="B9" s="13" t="s">
        <v>9</v>
      </c>
      <c r="C9" s="14"/>
      <c r="D9" s="12" t="s">
        <v>10</v>
      </c>
      <c r="E9" s="16">
        <v>35</v>
      </c>
      <c r="F9" t="s">
        <v>37</v>
      </c>
    </row>
    <row r="10" spans="2:12">
      <c r="B10" s="13" t="s">
        <v>11</v>
      </c>
      <c r="C10" s="14"/>
      <c r="D10" s="12" t="s">
        <v>120</v>
      </c>
      <c r="E10" s="16">
        <v>40</v>
      </c>
      <c r="F10" t="s">
        <v>37</v>
      </c>
    </row>
    <row r="11" spans="2:12">
      <c r="B11" s="23"/>
      <c r="C11" s="23"/>
      <c r="D11" s="23"/>
      <c r="E11" s="24"/>
      <c r="F11" s="25"/>
    </row>
    <row r="13" spans="2:12">
      <c r="B13" s="13" t="s">
        <v>96</v>
      </c>
      <c r="C13" s="14"/>
      <c r="D13" s="17" t="s">
        <v>97</v>
      </c>
      <c r="E13" s="30">
        <f>E3*E5*0.000001</f>
        <v>0.16</v>
      </c>
      <c r="F13" t="s">
        <v>98</v>
      </c>
    </row>
    <row r="14" spans="2:12">
      <c r="B14" s="13" t="s">
        <v>99</v>
      </c>
      <c r="C14" s="14"/>
      <c r="D14" s="17" t="s">
        <v>100</v>
      </c>
      <c r="E14" s="30">
        <f>E3*E4*2*0.000001+E4*E5*2*0.000001</f>
        <v>2.4</v>
      </c>
      <c r="F14" t="s">
        <v>101</v>
      </c>
    </row>
    <row r="15" spans="2:12">
      <c r="B15" s="13" t="s">
        <v>69</v>
      </c>
      <c r="C15" s="14"/>
      <c r="D15" s="17" t="s">
        <v>86</v>
      </c>
      <c r="E15" s="11">
        <v>5</v>
      </c>
      <c r="F15" t="s">
        <v>102</v>
      </c>
    </row>
    <row r="16" spans="2:12">
      <c r="B16" s="13" t="s">
        <v>103</v>
      </c>
      <c r="C16" s="14"/>
      <c r="D16" s="17" t="s">
        <v>104</v>
      </c>
      <c r="E16" s="11">
        <v>30</v>
      </c>
      <c r="F16" t="s">
        <v>121</v>
      </c>
    </row>
    <row r="17" spans="2:7">
      <c r="B17" s="13" t="s">
        <v>105</v>
      </c>
      <c r="C17" s="14"/>
      <c r="D17" s="17" t="s">
        <v>106</v>
      </c>
      <c r="E17" s="11">
        <v>16</v>
      </c>
      <c r="F17" t="s">
        <v>107</v>
      </c>
    </row>
    <row r="18" spans="2:7">
      <c r="B18" s="13" t="s">
        <v>108</v>
      </c>
      <c r="C18" s="14"/>
      <c r="D18" s="17" t="s">
        <v>109</v>
      </c>
      <c r="E18" s="31">
        <f>E9-E10</f>
        <v>-5</v>
      </c>
      <c r="F18" t="s">
        <v>112</v>
      </c>
    </row>
    <row r="19" spans="2:7">
      <c r="B19" s="13" t="s">
        <v>110</v>
      </c>
      <c r="C19" s="14"/>
      <c r="D19" s="17" t="s">
        <v>111</v>
      </c>
      <c r="E19" s="32">
        <f>E13*(E18+E16)*E15</f>
        <v>20</v>
      </c>
      <c r="F19" t="s">
        <v>44</v>
      </c>
    </row>
    <row r="20" spans="2:7">
      <c r="B20" s="13" t="s">
        <v>113</v>
      </c>
      <c r="C20" s="14"/>
      <c r="D20" s="17" t="s">
        <v>114</v>
      </c>
      <c r="E20" s="32">
        <f>E14*(E18+E17)*E15</f>
        <v>132</v>
      </c>
      <c r="F20" t="s">
        <v>44</v>
      </c>
    </row>
    <row r="21" spans="2:7">
      <c r="B21" s="28" t="s">
        <v>115</v>
      </c>
      <c r="C21" s="27"/>
      <c r="D21" s="29" t="s">
        <v>116</v>
      </c>
      <c r="E21" s="33">
        <f>E19+E20</f>
        <v>152</v>
      </c>
      <c r="F21" t="s">
        <v>117</v>
      </c>
    </row>
    <row r="22" spans="2:7">
      <c r="B22" s="13" t="s">
        <v>46</v>
      </c>
      <c r="C22" s="14"/>
      <c r="D22" s="17" t="s">
        <v>118</v>
      </c>
      <c r="E22" s="32">
        <f>E7+E21</f>
        <v>352</v>
      </c>
      <c r="F22" t="s">
        <v>119</v>
      </c>
      <c r="G22" s="19"/>
    </row>
    <row r="24" spans="2:7" ht="17.25">
      <c r="B24" s="13" t="s">
        <v>332</v>
      </c>
      <c r="C24" s="14"/>
      <c r="D24" s="45" t="s">
        <v>329</v>
      </c>
      <c r="E24" s="38">
        <f>(E22/(E10-E9)-E15*(E13+E14))/20</f>
        <v>2.8800000000000003</v>
      </c>
      <c r="F24" t="s">
        <v>327</v>
      </c>
      <c r="G24" s="19" t="s">
        <v>358</v>
      </c>
    </row>
    <row r="25" spans="2:7" ht="17.25">
      <c r="B25" s="78" t="s">
        <v>359</v>
      </c>
      <c r="C25" s="14"/>
      <c r="D25" s="50" t="s">
        <v>360</v>
      </c>
      <c r="E25" s="38">
        <f>E24*2</f>
        <v>5.7600000000000007</v>
      </c>
      <c r="F25" t="s">
        <v>327</v>
      </c>
    </row>
  </sheetData>
  <mergeCells count="2">
    <mergeCell ref="B3:B5"/>
    <mergeCell ref="B7:C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7"/>
  <sheetViews>
    <sheetView zoomScaleNormal="100" workbookViewId="0">
      <selection activeCell="J2" sqref="J2"/>
    </sheetView>
  </sheetViews>
  <sheetFormatPr defaultRowHeight="13.5"/>
  <cols>
    <col min="1" max="1" width="2.625" customWidth="1"/>
    <col min="2" max="2" width="22.625" style="2" customWidth="1"/>
    <col min="3" max="3" width="25.5" customWidth="1"/>
    <col min="4" max="4" width="4.75" customWidth="1"/>
    <col min="5" max="5" width="8.75" customWidth="1"/>
    <col min="6" max="6" width="4.875" customWidth="1"/>
    <col min="7" max="7" width="7.375" customWidth="1"/>
    <col min="9" max="9" width="3.875" customWidth="1"/>
    <col min="10" max="10" width="10.375" customWidth="1"/>
    <col min="11" max="11" width="6.125" customWidth="1"/>
  </cols>
  <sheetData>
    <row r="1" spans="2:11" ht="25.5" customHeight="1">
      <c r="B1" s="43" t="s">
        <v>318</v>
      </c>
      <c r="C1" s="21"/>
      <c r="D1" s="21"/>
      <c r="E1" s="21"/>
      <c r="F1" s="21"/>
      <c r="G1" s="21"/>
      <c r="H1" s="21"/>
      <c r="I1" s="21"/>
      <c r="J1" s="21"/>
    </row>
    <row r="2" spans="2:11" ht="25.5" customHeight="1">
      <c r="B2" s="76"/>
      <c r="C2" s="75"/>
      <c r="D2" s="75"/>
      <c r="E2" s="75"/>
      <c r="F2" s="75"/>
      <c r="G2" s="75"/>
      <c r="H2" s="75" t="s">
        <v>357</v>
      </c>
      <c r="I2" s="75"/>
      <c r="J2" s="77">
        <f>J3*1.1</f>
        <v>210.10000000000002</v>
      </c>
      <c r="K2" t="s">
        <v>356</v>
      </c>
    </row>
    <row r="3" spans="2:11" ht="14.25">
      <c r="H3" s="3" t="s">
        <v>316</v>
      </c>
      <c r="I3" s="3"/>
      <c r="J3" s="79">
        <f>SUM(J5:J167)</f>
        <v>191</v>
      </c>
      <c r="K3" t="s">
        <v>314</v>
      </c>
    </row>
    <row r="4" spans="2:11">
      <c r="D4" t="s">
        <v>351</v>
      </c>
      <c r="E4" s="40" t="s">
        <v>312</v>
      </c>
      <c r="F4" s="40" t="s">
        <v>323</v>
      </c>
      <c r="G4" s="40" t="s">
        <v>324</v>
      </c>
      <c r="H4" s="40" t="s">
        <v>313</v>
      </c>
      <c r="I4" s="40" t="s">
        <v>350</v>
      </c>
      <c r="J4" s="40" t="s">
        <v>315</v>
      </c>
    </row>
    <row r="5" spans="2:11">
      <c r="B5" s="70" t="s">
        <v>127</v>
      </c>
      <c r="C5" s="1" t="s">
        <v>122</v>
      </c>
      <c r="D5" s="1">
        <v>15</v>
      </c>
      <c r="E5" s="11"/>
      <c r="F5" s="42" t="s">
        <v>319</v>
      </c>
      <c r="G5" s="1"/>
      <c r="H5" s="11"/>
      <c r="I5" s="42" t="s">
        <v>345</v>
      </c>
      <c r="J5" s="1" t="str">
        <f>IF(G5&lt;&gt;"",G5*H5,"")</f>
        <v/>
      </c>
    </row>
    <row r="6" spans="2:11">
      <c r="B6" s="70"/>
      <c r="C6" s="1" t="s">
        <v>123</v>
      </c>
      <c r="D6" s="1">
        <v>10</v>
      </c>
      <c r="E6" s="11"/>
      <c r="F6" s="42" t="s">
        <v>319</v>
      </c>
      <c r="G6" s="1" t="str">
        <f t="shared" ref="G6:G46" si="0">IF(E6&gt;0,E6*D6/100,"")</f>
        <v/>
      </c>
      <c r="H6" s="11"/>
      <c r="I6" s="42" t="s">
        <v>345</v>
      </c>
      <c r="J6" s="1" t="str">
        <f t="shared" ref="J6:J46" si="1">IF(G6&lt;&gt;"",G6*H6,"")</f>
        <v/>
      </c>
    </row>
    <row r="7" spans="2:11">
      <c r="B7" s="70"/>
      <c r="C7" s="1" t="s">
        <v>124</v>
      </c>
      <c r="D7" s="1">
        <v>7</v>
      </c>
      <c r="E7" s="11"/>
      <c r="F7" s="42" t="s">
        <v>319</v>
      </c>
      <c r="G7" s="1" t="str">
        <f t="shared" si="0"/>
        <v/>
      </c>
      <c r="H7" s="11"/>
      <c r="I7" s="42" t="s">
        <v>345</v>
      </c>
      <c r="J7" s="1" t="str">
        <f t="shared" si="1"/>
        <v/>
      </c>
    </row>
    <row r="8" spans="2:11">
      <c r="B8" s="70"/>
      <c r="C8" s="1" t="s">
        <v>125</v>
      </c>
      <c r="D8" s="1">
        <v>5</v>
      </c>
      <c r="E8" s="11"/>
      <c r="F8" s="42" t="s">
        <v>319</v>
      </c>
      <c r="G8" s="1" t="str">
        <f t="shared" si="0"/>
        <v/>
      </c>
      <c r="H8" s="11"/>
      <c r="I8" s="42" t="s">
        <v>345</v>
      </c>
      <c r="J8" s="1" t="str">
        <f t="shared" si="1"/>
        <v/>
      </c>
    </row>
    <row r="9" spans="2:11">
      <c r="B9" s="70"/>
      <c r="C9" s="1" t="s">
        <v>126</v>
      </c>
      <c r="D9" s="1">
        <v>4</v>
      </c>
      <c r="E9" s="11"/>
      <c r="F9" s="42" t="s">
        <v>319</v>
      </c>
      <c r="G9" s="1" t="str">
        <f t="shared" si="0"/>
        <v/>
      </c>
      <c r="H9" s="11"/>
      <c r="I9" s="42" t="s">
        <v>345</v>
      </c>
      <c r="J9" s="1" t="str">
        <f t="shared" si="1"/>
        <v/>
      </c>
    </row>
    <row r="10" spans="2:11">
      <c r="B10" s="74" t="s">
        <v>151</v>
      </c>
      <c r="C10" s="1" t="s">
        <v>128</v>
      </c>
      <c r="D10" s="1">
        <v>2</v>
      </c>
      <c r="E10" s="11"/>
      <c r="F10" s="42" t="s">
        <v>319</v>
      </c>
      <c r="G10" s="1" t="str">
        <f t="shared" si="0"/>
        <v/>
      </c>
      <c r="H10" s="11"/>
      <c r="I10" s="42" t="s">
        <v>345</v>
      </c>
      <c r="J10" s="1" t="str">
        <f t="shared" si="1"/>
        <v/>
      </c>
    </row>
    <row r="11" spans="2:11">
      <c r="B11" s="70"/>
      <c r="C11" s="1" t="s">
        <v>129</v>
      </c>
      <c r="D11" s="1">
        <v>1.5</v>
      </c>
      <c r="E11" s="11"/>
      <c r="F11" s="42" t="s">
        <v>319</v>
      </c>
      <c r="G11" s="1" t="str">
        <f t="shared" si="0"/>
        <v/>
      </c>
      <c r="H11" s="11"/>
      <c r="I11" s="42" t="s">
        <v>345</v>
      </c>
      <c r="J11" s="1" t="str">
        <f t="shared" si="1"/>
        <v/>
      </c>
    </row>
    <row r="12" spans="2:11">
      <c r="B12" s="70"/>
      <c r="C12" s="1" t="s">
        <v>130</v>
      </c>
      <c r="D12" s="1">
        <v>1</v>
      </c>
      <c r="E12" s="11"/>
      <c r="F12" s="42" t="s">
        <v>319</v>
      </c>
      <c r="G12" s="1" t="str">
        <f t="shared" si="0"/>
        <v/>
      </c>
      <c r="H12" s="11"/>
      <c r="I12" s="42" t="s">
        <v>345</v>
      </c>
      <c r="J12" s="1" t="str">
        <f t="shared" si="1"/>
        <v/>
      </c>
    </row>
    <row r="13" spans="2:11">
      <c r="B13" s="74" t="s">
        <v>136</v>
      </c>
      <c r="C13" s="1" t="s">
        <v>131</v>
      </c>
      <c r="D13" s="1">
        <v>2.2000000000000002</v>
      </c>
      <c r="E13" s="11"/>
      <c r="F13" s="42" t="s">
        <v>319</v>
      </c>
      <c r="G13" s="1" t="str">
        <f t="shared" si="0"/>
        <v/>
      </c>
      <c r="H13" s="11"/>
      <c r="I13" s="42" t="s">
        <v>345</v>
      </c>
      <c r="J13" s="1" t="str">
        <f t="shared" si="1"/>
        <v/>
      </c>
    </row>
    <row r="14" spans="2:11">
      <c r="B14" s="70"/>
      <c r="C14" s="1" t="s">
        <v>132</v>
      </c>
      <c r="D14" s="1">
        <v>2</v>
      </c>
      <c r="E14" s="11"/>
      <c r="F14" s="42" t="s">
        <v>319</v>
      </c>
      <c r="G14" s="1" t="str">
        <f t="shared" si="0"/>
        <v/>
      </c>
      <c r="H14" s="11"/>
      <c r="I14" s="42" t="s">
        <v>345</v>
      </c>
      <c r="J14" s="1" t="str">
        <f t="shared" si="1"/>
        <v/>
      </c>
    </row>
    <row r="15" spans="2:11">
      <c r="B15" s="70"/>
      <c r="C15" s="1" t="s">
        <v>133</v>
      </c>
      <c r="D15" s="1">
        <v>1.5</v>
      </c>
      <c r="E15" s="11"/>
      <c r="F15" s="42" t="s">
        <v>319</v>
      </c>
      <c r="G15" s="1" t="str">
        <f t="shared" si="0"/>
        <v/>
      </c>
      <c r="H15" s="11"/>
      <c r="I15" s="42" t="s">
        <v>345</v>
      </c>
      <c r="J15" s="1" t="str">
        <f t="shared" si="1"/>
        <v/>
      </c>
    </row>
    <row r="16" spans="2:11">
      <c r="B16" s="70"/>
      <c r="C16" s="1" t="s">
        <v>134</v>
      </c>
      <c r="D16" s="1">
        <v>1.4</v>
      </c>
      <c r="E16" s="11"/>
      <c r="F16" s="42" t="s">
        <v>319</v>
      </c>
      <c r="G16" s="1" t="str">
        <f t="shared" si="0"/>
        <v/>
      </c>
      <c r="H16" s="11"/>
      <c r="I16" s="42" t="s">
        <v>345</v>
      </c>
      <c r="J16" s="1" t="str">
        <f t="shared" si="1"/>
        <v/>
      </c>
    </row>
    <row r="17" spans="2:10">
      <c r="B17" s="70"/>
      <c r="C17" s="1" t="s">
        <v>135</v>
      </c>
      <c r="D17" s="1">
        <v>1.2</v>
      </c>
      <c r="E17" s="11"/>
      <c r="F17" s="42" t="s">
        <v>319</v>
      </c>
      <c r="G17" s="1" t="str">
        <f t="shared" si="0"/>
        <v/>
      </c>
      <c r="H17" s="11"/>
      <c r="I17" s="42" t="s">
        <v>345</v>
      </c>
      <c r="J17" s="1" t="str">
        <f t="shared" si="1"/>
        <v/>
      </c>
    </row>
    <row r="18" spans="2:10">
      <c r="B18" s="39" t="s">
        <v>137</v>
      </c>
      <c r="C18" s="1" t="s">
        <v>142</v>
      </c>
      <c r="D18" s="1">
        <v>10</v>
      </c>
      <c r="E18" s="11"/>
      <c r="F18" s="42" t="s">
        <v>320</v>
      </c>
      <c r="G18" s="1" t="str">
        <f t="shared" si="0"/>
        <v/>
      </c>
      <c r="H18" s="11"/>
      <c r="I18" s="42" t="s">
        <v>345</v>
      </c>
      <c r="J18" s="1" t="str">
        <f t="shared" si="1"/>
        <v/>
      </c>
    </row>
    <row r="19" spans="2:10">
      <c r="B19" s="39" t="s">
        <v>138</v>
      </c>
      <c r="C19" s="1" t="s">
        <v>143</v>
      </c>
      <c r="D19" s="1">
        <v>33</v>
      </c>
      <c r="E19" s="11"/>
      <c r="F19" s="42" t="s">
        <v>320</v>
      </c>
      <c r="G19" s="1" t="str">
        <f t="shared" si="0"/>
        <v/>
      </c>
      <c r="H19" s="11"/>
      <c r="I19" s="42" t="s">
        <v>345</v>
      </c>
      <c r="J19" s="1" t="str">
        <f t="shared" si="1"/>
        <v/>
      </c>
    </row>
    <row r="20" spans="2:10">
      <c r="B20" s="70" t="s">
        <v>139</v>
      </c>
      <c r="C20" s="1" t="s">
        <v>140</v>
      </c>
      <c r="D20" s="1">
        <v>15</v>
      </c>
      <c r="E20" s="11"/>
      <c r="F20" s="42" t="s">
        <v>319</v>
      </c>
      <c r="G20" s="1" t="str">
        <f t="shared" si="0"/>
        <v/>
      </c>
      <c r="H20" s="11"/>
      <c r="I20" s="42" t="s">
        <v>345</v>
      </c>
      <c r="J20" s="1" t="str">
        <f t="shared" si="1"/>
        <v/>
      </c>
    </row>
    <row r="21" spans="2:10">
      <c r="B21" s="70"/>
      <c r="C21" s="1" t="s">
        <v>141</v>
      </c>
      <c r="D21" s="1">
        <v>10</v>
      </c>
      <c r="E21" s="11"/>
      <c r="F21" s="42" t="s">
        <v>319</v>
      </c>
      <c r="G21" s="1" t="str">
        <f t="shared" si="0"/>
        <v/>
      </c>
      <c r="H21" s="11"/>
      <c r="I21" s="42" t="s">
        <v>345</v>
      </c>
      <c r="J21" s="1" t="str">
        <f t="shared" si="1"/>
        <v/>
      </c>
    </row>
    <row r="22" spans="2:10">
      <c r="B22" s="74" t="s">
        <v>150</v>
      </c>
      <c r="C22" s="1" t="s">
        <v>144</v>
      </c>
      <c r="D22" s="1">
        <v>20</v>
      </c>
      <c r="E22" s="11"/>
      <c r="F22" s="42" t="s">
        <v>319</v>
      </c>
      <c r="G22" s="1" t="str">
        <f t="shared" si="0"/>
        <v/>
      </c>
      <c r="H22" s="11"/>
      <c r="I22" s="42" t="s">
        <v>345</v>
      </c>
      <c r="J22" s="1" t="str">
        <f t="shared" si="1"/>
        <v/>
      </c>
    </row>
    <row r="23" spans="2:10">
      <c r="B23" s="70"/>
      <c r="C23" s="1" t="s">
        <v>145</v>
      </c>
      <c r="D23" s="1">
        <v>20</v>
      </c>
      <c r="E23" s="11"/>
      <c r="F23" s="42" t="s">
        <v>319</v>
      </c>
      <c r="G23" s="1" t="str">
        <f t="shared" si="0"/>
        <v/>
      </c>
      <c r="H23" s="11"/>
      <c r="I23" s="42" t="s">
        <v>345</v>
      </c>
      <c r="J23" s="1" t="str">
        <f t="shared" si="1"/>
        <v/>
      </c>
    </row>
    <row r="24" spans="2:10">
      <c r="B24" s="70"/>
      <c r="C24" s="1" t="s">
        <v>146</v>
      </c>
      <c r="D24" s="1">
        <v>20</v>
      </c>
      <c r="E24" s="11"/>
      <c r="F24" s="42" t="s">
        <v>319</v>
      </c>
      <c r="G24" s="1" t="str">
        <f t="shared" si="0"/>
        <v/>
      </c>
      <c r="H24" s="11"/>
      <c r="I24" s="42" t="s">
        <v>345</v>
      </c>
      <c r="J24" s="1" t="str">
        <f t="shared" si="1"/>
        <v/>
      </c>
    </row>
    <row r="25" spans="2:10">
      <c r="B25" s="70"/>
      <c r="C25" s="1" t="s">
        <v>147</v>
      </c>
      <c r="D25" s="1">
        <v>15</v>
      </c>
      <c r="E25" s="11"/>
      <c r="F25" s="42" t="s">
        <v>319</v>
      </c>
      <c r="G25" s="1" t="str">
        <f t="shared" si="0"/>
        <v/>
      </c>
      <c r="H25" s="11"/>
      <c r="I25" s="42" t="s">
        <v>345</v>
      </c>
      <c r="J25" s="1" t="str">
        <f t="shared" si="1"/>
        <v/>
      </c>
    </row>
    <row r="26" spans="2:10">
      <c r="B26" s="70"/>
      <c r="C26" s="1" t="s">
        <v>148</v>
      </c>
      <c r="D26" s="1">
        <v>15</v>
      </c>
      <c r="E26" s="11"/>
      <c r="F26" s="42" t="s">
        <v>319</v>
      </c>
      <c r="G26" s="1" t="str">
        <f t="shared" si="0"/>
        <v/>
      </c>
      <c r="H26" s="11"/>
      <c r="I26" s="42" t="s">
        <v>345</v>
      </c>
      <c r="J26" s="1" t="str">
        <f t="shared" si="1"/>
        <v/>
      </c>
    </row>
    <row r="27" spans="2:10">
      <c r="B27" s="70"/>
      <c r="C27" s="1" t="s">
        <v>149</v>
      </c>
      <c r="D27" s="1">
        <v>15</v>
      </c>
      <c r="E27" s="11"/>
      <c r="F27" s="42" t="s">
        <v>319</v>
      </c>
      <c r="G27" s="1" t="str">
        <f t="shared" si="0"/>
        <v/>
      </c>
      <c r="H27" s="11"/>
      <c r="I27" s="42" t="s">
        <v>345</v>
      </c>
      <c r="J27" s="1" t="str">
        <f t="shared" si="1"/>
        <v/>
      </c>
    </row>
    <row r="28" spans="2:10" ht="27.75" customHeight="1">
      <c r="B28" s="41" t="s">
        <v>153</v>
      </c>
      <c r="C28" s="1" t="s">
        <v>152</v>
      </c>
      <c r="D28" s="11">
        <v>20</v>
      </c>
      <c r="E28" s="11">
        <v>50</v>
      </c>
      <c r="F28" s="42" t="s">
        <v>320</v>
      </c>
      <c r="G28" s="1">
        <f t="shared" si="0"/>
        <v>10</v>
      </c>
      <c r="H28" s="11">
        <v>2</v>
      </c>
      <c r="I28" s="42" t="s">
        <v>345</v>
      </c>
      <c r="J28" s="1">
        <f t="shared" si="1"/>
        <v>20</v>
      </c>
    </row>
    <row r="29" spans="2:10">
      <c r="B29" s="39" t="s">
        <v>154</v>
      </c>
      <c r="C29" s="1" t="s">
        <v>155</v>
      </c>
      <c r="D29" s="1">
        <v>0.2</v>
      </c>
      <c r="E29" s="11"/>
      <c r="F29" s="42" t="s">
        <v>320</v>
      </c>
      <c r="G29" s="1" t="str">
        <f t="shared" si="0"/>
        <v/>
      </c>
      <c r="H29" s="11"/>
      <c r="I29" s="42" t="s">
        <v>345</v>
      </c>
      <c r="J29" s="1" t="str">
        <f t="shared" si="1"/>
        <v/>
      </c>
    </row>
    <row r="30" spans="2:10">
      <c r="B30" s="70" t="s">
        <v>163</v>
      </c>
      <c r="C30" s="1" t="s">
        <v>156</v>
      </c>
      <c r="D30" s="1">
        <v>50</v>
      </c>
      <c r="E30" s="11"/>
      <c r="F30" s="42" t="s">
        <v>320</v>
      </c>
      <c r="G30" s="1" t="str">
        <f t="shared" si="0"/>
        <v/>
      </c>
      <c r="H30" s="11"/>
      <c r="I30" s="42" t="s">
        <v>345</v>
      </c>
      <c r="J30" s="1" t="str">
        <f t="shared" si="1"/>
        <v/>
      </c>
    </row>
    <row r="31" spans="2:10">
      <c r="B31" s="70"/>
      <c r="C31" s="1" t="s">
        <v>157</v>
      </c>
      <c r="D31" s="1">
        <v>15</v>
      </c>
      <c r="E31" s="11"/>
      <c r="F31" s="42" t="s">
        <v>320</v>
      </c>
      <c r="G31" s="1" t="str">
        <f t="shared" si="0"/>
        <v/>
      </c>
      <c r="H31" s="11"/>
      <c r="I31" s="42" t="s">
        <v>345</v>
      </c>
      <c r="J31" s="1" t="str">
        <f t="shared" si="1"/>
        <v/>
      </c>
    </row>
    <row r="32" spans="2:10">
      <c r="B32" s="70"/>
      <c r="C32" s="1" t="s">
        <v>158</v>
      </c>
      <c r="D32" s="1">
        <v>8</v>
      </c>
      <c r="E32" s="11"/>
      <c r="F32" s="42" t="s">
        <v>320</v>
      </c>
      <c r="G32" s="1" t="str">
        <f t="shared" si="0"/>
        <v/>
      </c>
      <c r="H32" s="11"/>
      <c r="I32" s="42" t="s">
        <v>345</v>
      </c>
      <c r="J32" s="1" t="str">
        <f t="shared" si="1"/>
        <v/>
      </c>
    </row>
    <row r="33" spans="2:10">
      <c r="B33" s="70"/>
      <c r="C33" s="1" t="s">
        <v>159</v>
      </c>
      <c r="D33" s="1">
        <v>5</v>
      </c>
      <c r="E33" s="11"/>
      <c r="F33" s="42" t="s">
        <v>320</v>
      </c>
      <c r="G33" s="1" t="str">
        <f t="shared" si="0"/>
        <v/>
      </c>
      <c r="H33" s="11"/>
      <c r="I33" s="42" t="s">
        <v>345</v>
      </c>
      <c r="J33" s="1" t="str">
        <f t="shared" si="1"/>
        <v/>
      </c>
    </row>
    <row r="34" spans="2:10">
      <c r="B34" s="70"/>
      <c r="C34" s="1" t="s">
        <v>160</v>
      </c>
      <c r="D34" s="1">
        <v>4</v>
      </c>
      <c r="E34" s="11"/>
      <c r="F34" s="42" t="s">
        <v>320</v>
      </c>
      <c r="G34" s="1" t="str">
        <f t="shared" si="0"/>
        <v/>
      </c>
      <c r="H34" s="11"/>
      <c r="I34" s="42" t="s">
        <v>345</v>
      </c>
      <c r="J34" s="1" t="str">
        <f t="shared" si="1"/>
        <v/>
      </c>
    </row>
    <row r="35" spans="2:10">
      <c r="B35" s="70"/>
      <c r="C35" s="1" t="s">
        <v>161</v>
      </c>
      <c r="D35" s="1">
        <v>3.5</v>
      </c>
      <c r="E35" s="11"/>
      <c r="F35" s="42" t="s">
        <v>320</v>
      </c>
      <c r="G35" s="1" t="str">
        <f t="shared" si="0"/>
        <v/>
      </c>
      <c r="H35" s="11"/>
      <c r="I35" s="42" t="s">
        <v>345</v>
      </c>
      <c r="J35" s="1" t="str">
        <f t="shared" si="1"/>
        <v/>
      </c>
    </row>
    <row r="36" spans="2:10">
      <c r="B36" s="70"/>
      <c r="C36" s="1" t="s">
        <v>162</v>
      </c>
      <c r="D36" s="1">
        <v>3</v>
      </c>
      <c r="E36" s="11"/>
      <c r="F36" s="42" t="s">
        <v>320</v>
      </c>
      <c r="G36" s="1" t="str">
        <f t="shared" si="0"/>
        <v/>
      </c>
      <c r="H36" s="11"/>
      <c r="I36" s="42" t="s">
        <v>345</v>
      </c>
      <c r="J36" s="1" t="str">
        <f t="shared" si="1"/>
        <v/>
      </c>
    </row>
    <row r="37" spans="2:10">
      <c r="B37" s="70" t="s">
        <v>174</v>
      </c>
      <c r="C37" s="1" t="s">
        <v>164</v>
      </c>
      <c r="D37" s="1">
        <v>12.5</v>
      </c>
      <c r="E37" s="11"/>
      <c r="F37" s="42" t="s">
        <v>320</v>
      </c>
      <c r="G37" s="1" t="str">
        <f t="shared" si="0"/>
        <v/>
      </c>
      <c r="H37" s="11"/>
      <c r="I37" s="42" t="s">
        <v>345</v>
      </c>
      <c r="J37" s="1" t="str">
        <f t="shared" si="1"/>
        <v/>
      </c>
    </row>
    <row r="38" spans="2:10">
      <c r="B38" s="70"/>
      <c r="C38" s="1" t="s">
        <v>165</v>
      </c>
      <c r="D38" s="1">
        <v>11</v>
      </c>
      <c r="E38" s="11"/>
      <c r="F38" s="42" t="s">
        <v>320</v>
      </c>
      <c r="G38" s="1" t="str">
        <f t="shared" si="0"/>
        <v/>
      </c>
      <c r="H38" s="11"/>
      <c r="I38" s="42" t="s">
        <v>345</v>
      </c>
      <c r="J38" s="1" t="str">
        <f t="shared" si="1"/>
        <v/>
      </c>
    </row>
    <row r="39" spans="2:10">
      <c r="B39" s="70"/>
      <c r="C39" s="1" t="s">
        <v>166</v>
      </c>
      <c r="D39" s="1">
        <v>8</v>
      </c>
      <c r="E39" s="11"/>
      <c r="F39" s="42" t="s">
        <v>320</v>
      </c>
      <c r="G39" s="1" t="str">
        <f t="shared" si="0"/>
        <v/>
      </c>
      <c r="H39" s="11"/>
      <c r="I39" s="42" t="s">
        <v>345</v>
      </c>
      <c r="J39" s="1" t="str">
        <f t="shared" si="1"/>
        <v/>
      </c>
    </row>
    <row r="40" spans="2:10">
      <c r="B40" s="70"/>
      <c r="C40" s="1" t="s">
        <v>167</v>
      </c>
      <c r="D40" s="1">
        <v>7</v>
      </c>
      <c r="E40" s="11"/>
      <c r="F40" s="42" t="s">
        <v>320</v>
      </c>
      <c r="G40" s="1" t="str">
        <f t="shared" si="0"/>
        <v/>
      </c>
      <c r="H40" s="11"/>
      <c r="I40" s="42" t="s">
        <v>345</v>
      </c>
      <c r="J40" s="1" t="str">
        <f t="shared" si="1"/>
        <v/>
      </c>
    </row>
    <row r="41" spans="2:10">
      <c r="B41" s="70"/>
      <c r="C41" s="1" t="s">
        <v>168</v>
      </c>
      <c r="D41" s="1">
        <v>6</v>
      </c>
      <c r="E41" s="11"/>
      <c r="F41" s="42" t="s">
        <v>320</v>
      </c>
      <c r="G41" s="1" t="str">
        <f t="shared" si="0"/>
        <v/>
      </c>
      <c r="H41" s="11"/>
      <c r="I41" s="42" t="s">
        <v>345</v>
      </c>
      <c r="J41" s="1" t="str">
        <f t="shared" si="1"/>
        <v/>
      </c>
    </row>
    <row r="42" spans="2:10">
      <c r="B42" s="70"/>
      <c r="C42" s="1" t="s">
        <v>169</v>
      </c>
      <c r="D42" s="1">
        <v>6</v>
      </c>
      <c r="E42" s="11"/>
      <c r="F42" s="42" t="s">
        <v>320</v>
      </c>
      <c r="G42" s="1" t="str">
        <f t="shared" si="0"/>
        <v/>
      </c>
      <c r="H42" s="11"/>
      <c r="I42" s="42" t="s">
        <v>345</v>
      </c>
      <c r="J42" s="1" t="str">
        <f t="shared" si="1"/>
        <v/>
      </c>
    </row>
    <row r="43" spans="2:10">
      <c r="B43" s="70"/>
      <c r="C43" s="1" t="s">
        <v>170</v>
      </c>
      <c r="D43" s="1">
        <v>5</v>
      </c>
      <c r="E43" s="11"/>
      <c r="F43" s="42" t="s">
        <v>320</v>
      </c>
      <c r="G43" s="1" t="str">
        <f t="shared" si="0"/>
        <v/>
      </c>
      <c r="H43" s="11"/>
      <c r="I43" s="42" t="s">
        <v>345</v>
      </c>
      <c r="J43" s="1" t="str">
        <f t="shared" si="1"/>
        <v/>
      </c>
    </row>
    <row r="44" spans="2:10">
      <c r="B44" s="70"/>
      <c r="C44" s="1" t="s">
        <v>171</v>
      </c>
      <c r="D44" s="1">
        <v>4.5</v>
      </c>
      <c r="E44" s="11"/>
      <c r="F44" s="42" t="s">
        <v>320</v>
      </c>
      <c r="G44" s="1" t="str">
        <f t="shared" si="0"/>
        <v/>
      </c>
      <c r="H44" s="11"/>
      <c r="I44" s="42" t="s">
        <v>345</v>
      </c>
      <c r="J44" s="1" t="str">
        <f t="shared" si="1"/>
        <v/>
      </c>
    </row>
    <row r="45" spans="2:10">
      <c r="B45" s="70"/>
      <c r="C45" s="1" t="s">
        <v>172</v>
      </c>
      <c r="D45" s="1">
        <v>4</v>
      </c>
      <c r="E45" s="11"/>
      <c r="F45" s="42" t="s">
        <v>320</v>
      </c>
      <c r="G45" s="1" t="str">
        <f t="shared" si="0"/>
        <v/>
      </c>
      <c r="H45" s="11"/>
      <c r="I45" s="42" t="s">
        <v>345</v>
      </c>
      <c r="J45" s="1" t="str">
        <f t="shared" si="1"/>
        <v/>
      </c>
    </row>
    <row r="46" spans="2:10">
      <c r="B46" s="70"/>
      <c r="C46" s="1" t="s">
        <v>173</v>
      </c>
      <c r="D46" s="1">
        <v>3</v>
      </c>
      <c r="E46" s="11"/>
      <c r="F46" s="42" t="s">
        <v>320</v>
      </c>
      <c r="G46" s="1" t="str">
        <f t="shared" si="0"/>
        <v/>
      </c>
      <c r="H46" s="11"/>
      <c r="I46" s="42" t="s">
        <v>345</v>
      </c>
      <c r="J46" s="1" t="str">
        <f t="shared" si="1"/>
        <v/>
      </c>
    </row>
    <row r="47" spans="2:10">
      <c r="B47" s="74" t="s">
        <v>188</v>
      </c>
      <c r="C47" s="1" t="s">
        <v>175</v>
      </c>
      <c r="D47" s="1">
        <v>10</v>
      </c>
      <c r="E47" s="1"/>
      <c r="F47" s="42"/>
      <c r="G47" s="1">
        <f t="shared" ref="G47:G78" si="2">D47</f>
        <v>10</v>
      </c>
      <c r="H47" s="11"/>
      <c r="I47" s="42" t="s">
        <v>345</v>
      </c>
      <c r="J47" s="1" t="str">
        <f>IF(H47&lt;&gt;"",G47*H47,"")</f>
        <v/>
      </c>
    </row>
    <row r="48" spans="2:10">
      <c r="B48" s="70"/>
      <c r="C48" s="1" t="s">
        <v>176</v>
      </c>
      <c r="D48" s="1">
        <v>17</v>
      </c>
      <c r="E48" s="1"/>
      <c r="F48" s="42"/>
      <c r="G48" s="1">
        <f t="shared" si="2"/>
        <v>17</v>
      </c>
      <c r="H48" s="11"/>
      <c r="I48" s="42" t="s">
        <v>345</v>
      </c>
      <c r="J48" s="1" t="str">
        <f t="shared" ref="J48:J111" si="3">IF(H48&lt;&gt;"",G48*H48,"")</f>
        <v/>
      </c>
    </row>
    <row r="49" spans="2:10">
      <c r="B49" s="70"/>
      <c r="C49" s="1" t="s">
        <v>177</v>
      </c>
      <c r="D49" s="1">
        <v>19</v>
      </c>
      <c r="E49" s="1"/>
      <c r="F49" s="42"/>
      <c r="G49" s="1">
        <f t="shared" si="2"/>
        <v>19</v>
      </c>
      <c r="H49" s="11"/>
      <c r="I49" s="42" t="s">
        <v>345</v>
      </c>
      <c r="J49" s="1" t="str">
        <f t="shared" si="3"/>
        <v/>
      </c>
    </row>
    <row r="50" spans="2:10">
      <c r="B50" s="70"/>
      <c r="C50" s="1" t="s">
        <v>178</v>
      </c>
      <c r="D50" s="1">
        <v>20</v>
      </c>
      <c r="E50" s="1"/>
      <c r="F50" s="42"/>
      <c r="G50" s="1">
        <f t="shared" si="2"/>
        <v>20</v>
      </c>
      <c r="H50" s="11"/>
      <c r="I50" s="42" t="s">
        <v>345</v>
      </c>
      <c r="J50" s="1" t="str">
        <f t="shared" si="3"/>
        <v/>
      </c>
    </row>
    <row r="51" spans="2:10">
      <c r="B51" s="70"/>
      <c r="C51" s="1" t="s">
        <v>179</v>
      </c>
      <c r="D51" s="1">
        <v>29</v>
      </c>
      <c r="E51" s="1"/>
      <c r="F51" s="42"/>
      <c r="G51" s="1">
        <f t="shared" si="2"/>
        <v>29</v>
      </c>
      <c r="H51" s="11"/>
      <c r="I51" s="42" t="s">
        <v>345</v>
      </c>
      <c r="J51" s="1" t="str">
        <f t="shared" si="3"/>
        <v/>
      </c>
    </row>
    <row r="52" spans="2:10">
      <c r="B52" s="70"/>
      <c r="C52" s="1" t="s">
        <v>180</v>
      </c>
      <c r="D52" s="1">
        <v>33</v>
      </c>
      <c r="E52" s="1"/>
      <c r="F52" s="42"/>
      <c r="G52" s="1">
        <f t="shared" si="2"/>
        <v>33</v>
      </c>
      <c r="H52" s="11"/>
      <c r="I52" s="42" t="s">
        <v>345</v>
      </c>
      <c r="J52" s="1" t="str">
        <f t="shared" si="3"/>
        <v/>
      </c>
    </row>
    <row r="53" spans="2:10">
      <c r="B53" s="70"/>
      <c r="C53" s="1" t="s">
        <v>181</v>
      </c>
      <c r="D53" s="1">
        <v>39</v>
      </c>
      <c r="E53" s="1"/>
      <c r="F53" s="42"/>
      <c r="G53" s="1">
        <f t="shared" si="2"/>
        <v>39</v>
      </c>
      <c r="H53" s="11"/>
      <c r="I53" s="42" t="s">
        <v>345</v>
      </c>
      <c r="J53" s="1" t="str">
        <f t="shared" si="3"/>
        <v/>
      </c>
    </row>
    <row r="54" spans="2:10">
      <c r="B54" s="70"/>
      <c r="C54" s="1" t="s">
        <v>182</v>
      </c>
      <c r="D54" s="1">
        <v>41</v>
      </c>
      <c r="E54" s="1"/>
      <c r="F54" s="42"/>
      <c r="G54" s="1">
        <f t="shared" si="2"/>
        <v>41</v>
      </c>
      <c r="H54" s="11"/>
      <c r="I54" s="42" t="s">
        <v>345</v>
      </c>
      <c r="J54" s="1" t="str">
        <f t="shared" si="3"/>
        <v/>
      </c>
    </row>
    <row r="55" spans="2:10">
      <c r="B55" s="70"/>
      <c r="C55" s="1" t="s">
        <v>183</v>
      </c>
      <c r="D55" s="1">
        <v>47</v>
      </c>
      <c r="E55" s="1"/>
      <c r="F55" s="42"/>
      <c r="G55" s="1">
        <f t="shared" si="2"/>
        <v>47</v>
      </c>
      <c r="H55" s="11"/>
      <c r="I55" s="42" t="s">
        <v>345</v>
      </c>
      <c r="J55" s="1" t="str">
        <f t="shared" si="3"/>
        <v/>
      </c>
    </row>
    <row r="56" spans="2:10">
      <c r="B56" s="70"/>
      <c r="C56" s="1" t="s">
        <v>184</v>
      </c>
      <c r="D56" s="1">
        <v>55</v>
      </c>
      <c r="E56" s="1"/>
      <c r="F56" s="42"/>
      <c r="G56" s="1">
        <f t="shared" si="2"/>
        <v>55</v>
      </c>
      <c r="H56" s="11"/>
      <c r="I56" s="42" t="s">
        <v>345</v>
      </c>
      <c r="J56" s="1" t="str">
        <f t="shared" si="3"/>
        <v/>
      </c>
    </row>
    <row r="57" spans="2:10">
      <c r="B57" s="70"/>
      <c r="C57" s="1" t="s">
        <v>185</v>
      </c>
      <c r="D57" s="1">
        <v>65</v>
      </c>
      <c r="E57" s="1"/>
      <c r="F57" s="42"/>
      <c r="G57" s="1">
        <f t="shared" si="2"/>
        <v>65</v>
      </c>
      <c r="H57" s="11"/>
      <c r="I57" s="42" t="s">
        <v>345</v>
      </c>
      <c r="J57" s="1" t="str">
        <f t="shared" si="3"/>
        <v/>
      </c>
    </row>
    <row r="58" spans="2:10">
      <c r="B58" s="70"/>
      <c r="C58" s="1" t="s">
        <v>186</v>
      </c>
      <c r="D58" s="1">
        <v>76</v>
      </c>
      <c r="E58" s="1"/>
      <c r="F58" s="42"/>
      <c r="G58" s="1">
        <f t="shared" si="2"/>
        <v>76</v>
      </c>
      <c r="H58" s="11"/>
      <c r="I58" s="42" t="s">
        <v>345</v>
      </c>
      <c r="J58" s="1" t="str">
        <f t="shared" si="3"/>
        <v/>
      </c>
    </row>
    <row r="59" spans="2:10">
      <c r="B59" s="70"/>
      <c r="C59" s="1" t="s">
        <v>187</v>
      </c>
      <c r="D59" s="1">
        <v>83</v>
      </c>
      <c r="E59" s="1"/>
      <c r="F59" s="42"/>
      <c r="G59" s="1">
        <f t="shared" si="2"/>
        <v>83</v>
      </c>
      <c r="H59" s="11"/>
      <c r="I59" s="42" t="s">
        <v>345</v>
      </c>
      <c r="J59" s="1" t="str">
        <f t="shared" si="3"/>
        <v/>
      </c>
    </row>
    <row r="60" spans="2:10">
      <c r="B60" s="74" t="s">
        <v>207</v>
      </c>
      <c r="C60" s="1" t="s">
        <v>189</v>
      </c>
      <c r="D60" s="1">
        <v>8</v>
      </c>
      <c r="E60" s="1"/>
      <c r="F60" s="42"/>
      <c r="G60" s="1">
        <f t="shared" si="2"/>
        <v>8</v>
      </c>
      <c r="H60" s="11"/>
      <c r="I60" s="42" t="s">
        <v>345</v>
      </c>
      <c r="J60" s="1" t="str">
        <f t="shared" si="3"/>
        <v/>
      </c>
    </row>
    <row r="61" spans="2:10">
      <c r="B61" s="70"/>
      <c r="C61" s="1" t="s">
        <v>190</v>
      </c>
      <c r="D61" s="1">
        <v>11</v>
      </c>
      <c r="E61" s="1"/>
      <c r="F61" s="42"/>
      <c r="G61" s="1">
        <f t="shared" si="2"/>
        <v>11</v>
      </c>
      <c r="H61" s="11"/>
      <c r="I61" s="42" t="s">
        <v>345</v>
      </c>
      <c r="J61" s="1" t="str">
        <f t="shared" si="3"/>
        <v/>
      </c>
    </row>
    <row r="62" spans="2:10">
      <c r="B62" s="70"/>
      <c r="C62" s="1" t="s">
        <v>191</v>
      </c>
      <c r="D62" s="1">
        <v>13</v>
      </c>
      <c r="E62" s="1"/>
      <c r="F62" s="42"/>
      <c r="G62" s="1">
        <f t="shared" si="2"/>
        <v>13</v>
      </c>
      <c r="H62" s="11"/>
      <c r="I62" s="42" t="s">
        <v>345</v>
      </c>
      <c r="J62" s="1" t="str">
        <f t="shared" si="3"/>
        <v/>
      </c>
    </row>
    <row r="63" spans="2:10">
      <c r="B63" s="70"/>
      <c r="C63" s="1" t="s">
        <v>192</v>
      </c>
      <c r="D63" s="1">
        <v>14</v>
      </c>
      <c r="E63" s="1"/>
      <c r="F63" s="42"/>
      <c r="G63" s="1">
        <f t="shared" si="2"/>
        <v>14</v>
      </c>
      <c r="H63" s="11"/>
      <c r="I63" s="42" t="s">
        <v>345</v>
      </c>
      <c r="J63" s="1" t="str">
        <f t="shared" si="3"/>
        <v/>
      </c>
    </row>
    <row r="64" spans="2:10">
      <c r="B64" s="70"/>
      <c r="C64" s="1" t="s">
        <v>193</v>
      </c>
      <c r="D64" s="1">
        <v>19</v>
      </c>
      <c r="E64" s="1"/>
      <c r="F64" s="42"/>
      <c r="G64" s="1">
        <f t="shared" si="2"/>
        <v>19</v>
      </c>
      <c r="H64" s="11"/>
      <c r="I64" s="42" t="s">
        <v>345</v>
      </c>
      <c r="J64" s="1" t="str">
        <f t="shared" si="3"/>
        <v/>
      </c>
    </row>
    <row r="65" spans="2:10">
      <c r="B65" s="70"/>
      <c r="C65" s="1" t="s">
        <v>194</v>
      </c>
      <c r="D65" s="1">
        <v>27</v>
      </c>
      <c r="E65" s="1"/>
      <c r="F65" s="42"/>
      <c r="G65" s="1">
        <f t="shared" si="2"/>
        <v>27</v>
      </c>
      <c r="H65" s="11"/>
      <c r="I65" s="42" t="s">
        <v>345</v>
      </c>
      <c r="J65" s="1" t="str">
        <f t="shared" si="3"/>
        <v/>
      </c>
    </row>
    <row r="66" spans="2:10">
      <c r="B66" s="70"/>
      <c r="C66" s="1" t="s">
        <v>195</v>
      </c>
      <c r="D66" s="1">
        <v>36</v>
      </c>
      <c r="E66" s="1"/>
      <c r="F66" s="42"/>
      <c r="G66" s="1">
        <f t="shared" si="2"/>
        <v>36</v>
      </c>
      <c r="H66" s="11"/>
      <c r="I66" s="42" t="s">
        <v>345</v>
      </c>
      <c r="J66" s="1" t="str">
        <f t="shared" si="3"/>
        <v/>
      </c>
    </row>
    <row r="67" spans="2:10">
      <c r="B67" s="70"/>
      <c r="C67" s="1" t="s">
        <v>181</v>
      </c>
      <c r="D67" s="1">
        <v>39</v>
      </c>
      <c r="E67" s="1"/>
      <c r="F67" s="42"/>
      <c r="G67" s="1">
        <f t="shared" si="2"/>
        <v>39</v>
      </c>
      <c r="H67" s="11"/>
      <c r="I67" s="42" t="s">
        <v>345</v>
      </c>
      <c r="J67" s="1" t="str">
        <f t="shared" si="3"/>
        <v/>
      </c>
    </row>
    <row r="68" spans="2:10">
      <c r="B68" s="70"/>
      <c r="C68" s="1" t="s">
        <v>196</v>
      </c>
      <c r="D68" s="1">
        <v>50</v>
      </c>
      <c r="E68" s="1"/>
      <c r="F68" s="42"/>
      <c r="G68" s="1">
        <f t="shared" si="2"/>
        <v>50</v>
      </c>
      <c r="H68" s="11"/>
      <c r="I68" s="42" t="s">
        <v>345</v>
      </c>
      <c r="J68" s="1" t="str">
        <f t="shared" si="3"/>
        <v/>
      </c>
    </row>
    <row r="69" spans="2:10">
      <c r="B69" s="70"/>
      <c r="C69" s="1" t="s">
        <v>197</v>
      </c>
      <c r="D69" s="1">
        <v>56</v>
      </c>
      <c r="E69" s="1"/>
      <c r="F69" s="42"/>
      <c r="G69" s="1">
        <f t="shared" si="2"/>
        <v>56</v>
      </c>
      <c r="H69" s="11"/>
      <c r="I69" s="42" t="s">
        <v>345</v>
      </c>
      <c r="J69" s="1" t="str">
        <f t="shared" si="3"/>
        <v/>
      </c>
    </row>
    <row r="70" spans="2:10">
      <c r="B70" s="70"/>
      <c r="C70" s="1" t="s">
        <v>198</v>
      </c>
      <c r="D70" s="1">
        <v>66</v>
      </c>
      <c r="E70" s="1"/>
      <c r="F70" s="42"/>
      <c r="G70" s="1">
        <f t="shared" si="2"/>
        <v>66</v>
      </c>
      <c r="H70" s="11"/>
      <c r="I70" s="42" t="s">
        <v>345</v>
      </c>
      <c r="J70" s="1" t="str">
        <f t="shared" si="3"/>
        <v/>
      </c>
    </row>
    <row r="71" spans="2:10">
      <c r="B71" s="70"/>
      <c r="C71" s="1" t="s">
        <v>199</v>
      </c>
      <c r="D71" s="1">
        <v>71</v>
      </c>
      <c r="E71" s="1"/>
      <c r="F71" s="42"/>
      <c r="G71" s="1">
        <f t="shared" si="2"/>
        <v>71</v>
      </c>
      <c r="H71" s="11"/>
      <c r="I71" s="42" t="s">
        <v>345</v>
      </c>
      <c r="J71" s="1" t="str">
        <f t="shared" si="3"/>
        <v/>
      </c>
    </row>
    <row r="72" spans="2:10">
      <c r="B72" s="70"/>
      <c r="C72" s="1" t="s">
        <v>200</v>
      </c>
      <c r="D72" s="1">
        <v>86</v>
      </c>
      <c r="E72" s="1"/>
      <c r="F72" s="42"/>
      <c r="G72" s="1">
        <f t="shared" si="2"/>
        <v>86</v>
      </c>
      <c r="H72" s="11"/>
      <c r="I72" s="42" t="s">
        <v>345</v>
      </c>
      <c r="J72" s="1" t="str">
        <f t="shared" si="3"/>
        <v/>
      </c>
    </row>
    <row r="73" spans="2:10">
      <c r="B73" s="70"/>
      <c r="C73" s="1" t="s">
        <v>201</v>
      </c>
      <c r="D73" s="1">
        <v>94</v>
      </c>
      <c r="E73" s="1"/>
      <c r="F73" s="42"/>
      <c r="G73" s="1">
        <f t="shared" si="2"/>
        <v>94</v>
      </c>
      <c r="H73" s="11"/>
      <c r="I73" s="42" t="s">
        <v>345</v>
      </c>
      <c r="J73" s="1" t="str">
        <f t="shared" si="3"/>
        <v/>
      </c>
    </row>
    <row r="74" spans="2:10">
      <c r="B74" s="70"/>
      <c r="C74" s="1" t="s">
        <v>202</v>
      </c>
      <c r="D74" s="1">
        <v>119</v>
      </c>
      <c r="E74" s="1"/>
      <c r="F74" s="42"/>
      <c r="G74" s="1">
        <f t="shared" si="2"/>
        <v>119</v>
      </c>
      <c r="H74" s="11"/>
      <c r="I74" s="42" t="s">
        <v>345</v>
      </c>
      <c r="J74" s="1" t="str">
        <f t="shared" si="3"/>
        <v/>
      </c>
    </row>
    <row r="75" spans="2:10">
      <c r="B75" s="70"/>
      <c r="C75" s="1" t="s">
        <v>203</v>
      </c>
      <c r="D75" s="1">
        <v>135</v>
      </c>
      <c r="E75" s="1"/>
      <c r="F75" s="42"/>
      <c r="G75" s="1">
        <f t="shared" si="2"/>
        <v>135</v>
      </c>
      <c r="H75" s="11"/>
      <c r="I75" s="42" t="s">
        <v>345</v>
      </c>
      <c r="J75" s="1" t="str">
        <f t="shared" si="3"/>
        <v/>
      </c>
    </row>
    <row r="76" spans="2:10">
      <c r="B76" s="70"/>
      <c r="C76" s="1" t="s">
        <v>204</v>
      </c>
      <c r="D76" s="1">
        <v>155</v>
      </c>
      <c r="E76" s="1"/>
      <c r="F76" s="42"/>
      <c r="G76" s="1">
        <f t="shared" si="2"/>
        <v>155</v>
      </c>
      <c r="H76" s="11"/>
      <c r="I76" s="42" t="s">
        <v>345</v>
      </c>
      <c r="J76" s="1" t="str">
        <f t="shared" si="3"/>
        <v/>
      </c>
    </row>
    <row r="77" spans="2:10">
      <c r="B77" s="70"/>
      <c r="C77" s="1" t="s">
        <v>205</v>
      </c>
      <c r="D77" s="1">
        <v>170</v>
      </c>
      <c r="E77" s="1"/>
      <c r="F77" s="42"/>
      <c r="G77" s="1">
        <f t="shared" si="2"/>
        <v>170</v>
      </c>
      <c r="H77" s="11"/>
      <c r="I77" s="42" t="s">
        <v>345</v>
      </c>
      <c r="J77" s="1" t="str">
        <f t="shared" si="3"/>
        <v/>
      </c>
    </row>
    <row r="78" spans="2:10">
      <c r="B78" s="70"/>
      <c r="C78" s="1" t="s">
        <v>206</v>
      </c>
      <c r="D78" s="1">
        <v>210</v>
      </c>
      <c r="E78" s="1"/>
      <c r="F78" s="42"/>
      <c r="G78" s="1">
        <f t="shared" si="2"/>
        <v>210</v>
      </c>
      <c r="H78" s="11"/>
      <c r="I78" s="42" t="s">
        <v>345</v>
      </c>
      <c r="J78" s="1" t="str">
        <f t="shared" si="3"/>
        <v/>
      </c>
    </row>
    <row r="79" spans="2:10" ht="13.5" customHeight="1">
      <c r="B79" s="74" t="s">
        <v>218</v>
      </c>
      <c r="C79" s="1" t="s">
        <v>208</v>
      </c>
      <c r="D79" s="1">
        <v>2</v>
      </c>
      <c r="E79" s="1"/>
      <c r="F79" s="42"/>
      <c r="G79" s="1">
        <f t="shared" ref="G79:G110" si="4">D79</f>
        <v>2</v>
      </c>
      <c r="H79" s="11"/>
      <c r="I79" s="42" t="s">
        <v>345</v>
      </c>
      <c r="J79" s="1" t="str">
        <f t="shared" si="3"/>
        <v/>
      </c>
    </row>
    <row r="80" spans="2:10">
      <c r="B80" s="74"/>
      <c r="C80" s="1" t="s">
        <v>209</v>
      </c>
      <c r="D80" s="1">
        <v>3</v>
      </c>
      <c r="E80" s="1"/>
      <c r="F80" s="42"/>
      <c r="G80" s="1">
        <f t="shared" si="4"/>
        <v>3</v>
      </c>
      <c r="H80" s="11"/>
      <c r="I80" s="42" t="s">
        <v>345</v>
      </c>
      <c r="J80" s="1" t="str">
        <f t="shared" si="3"/>
        <v/>
      </c>
    </row>
    <row r="81" spans="2:10">
      <c r="B81" s="74"/>
      <c r="C81" s="1" t="s">
        <v>210</v>
      </c>
      <c r="D81" s="1">
        <v>6</v>
      </c>
      <c r="E81" s="1"/>
      <c r="F81" s="42"/>
      <c r="G81" s="1">
        <f t="shared" si="4"/>
        <v>6</v>
      </c>
      <c r="H81" s="11"/>
      <c r="I81" s="42" t="s">
        <v>345</v>
      </c>
      <c r="J81" s="1" t="str">
        <f t="shared" si="3"/>
        <v/>
      </c>
    </row>
    <row r="82" spans="2:10">
      <c r="B82" s="74"/>
      <c r="C82" s="1" t="s">
        <v>211</v>
      </c>
      <c r="D82" s="1">
        <v>8</v>
      </c>
      <c r="E82" s="1"/>
      <c r="F82" s="42"/>
      <c r="G82" s="1">
        <f t="shared" si="4"/>
        <v>8</v>
      </c>
      <c r="H82" s="11"/>
      <c r="I82" s="42" t="s">
        <v>345</v>
      </c>
      <c r="J82" s="1" t="str">
        <f t="shared" si="3"/>
        <v/>
      </c>
    </row>
    <row r="83" spans="2:10">
      <c r="B83" s="74"/>
      <c r="C83" s="1" t="s">
        <v>212</v>
      </c>
      <c r="D83" s="1">
        <v>14</v>
      </c>
      <c r="E83" s="1"/>
      <c r="F83" s="42"/>
      <c r="G83" s="1">
        <f t="shared" si="4"/>
        <v>14</v>
      </c>
      <c r="H83" s="11"/>
      <c r="I83" s="42" t="s">
        <v>345</v>
      </c>
      <c r="J83" s="1" t="str">
        <f t="shared" si="3"/>
        <v/>
      </c>
    </row>
    <row r="84" spans="2:10">
      <c r="B84" s="74"/>
      <c r="C84" s="1" t="s">
        <v>213</v>
      </c>
      <c r="D84" s="1">
        <v>19</v>
      </c>
      <c r="E84" s="1"/>
      <c r="F84" s="42"/>
      <c r="G84" s="1">
        <f t="shared" si="4"/>
        <v>19</v>
      </c>
      <c r="H84" s="11"/>
      <c r="I84" s="42" t="s">
        <v>345</v>
      </c>
      <c r="J84" s="1" t="str">
        <f t="shared" si="3"/>
        <v/>
      </c>
    </row>
    <row r="85" spans="2:10">
      <c r="B85" s="74"/>
      <c r="C85" s="1" t="s">
        <v>214</v>
      </c>
      <c r="D85" s="1">
        <v>25</v>
      </c>
      <c r="E85" s="1"/>
      <c r="F85" s="42"/>
      <c r="G85" s="1">
        <f t="shared" si="4"/>
        <v>25</v>
      </c>
      <c r="H85" s="11"/>
      <c r="I85" s="42" t="s">
        <v>345</v>
      </c>
      <c r="J85" s="1" t="str">
        <f t="shared" si="3"/>
        <v/>
      </c>
    </row>
    <row r="86" spans="2:10">
      <c r="B86" s="74"/>
      <c r="C86" s="1" t="s">
        <v>215</v>
      </c>
      <c r="D86" s="1">
        <v>31</v>
      </c>
      <c r="E86" s="1"/>
      <c r="F86" s="42"/>
      <c r="G86" s="1">
        <f t="shared" si="4"/>
        <v>31</v>
      </c>
      <c r="H86" s="11"/>
      <c r="I86" s="42" t="s">
        <v>345</v>
      </c>
      <c r="J86" s="1" t="str">
        <f t="shared" si="3"/>
        <v/>
      </c>
    </row>
    <row r="87" spans="2:10">
      <c r="B87" s="74"/>
      <c r="C87" s="1" t="s">
        <v>216</v>
      </c>
      <c r="D87" s="1">
        <v>36</v>
      </c>
      <c r="E87" s="1"/>
      <c r="F87" s="42"/>
      <c r="G87" s="1">
        <f t="shared" si="4"/>
        <v>36</v>
      </c>
      <c r="H87" s="11"/>
      <c r="I87" s="42" t="s">
        <v>345</v>
      </c>
      <c r="J87" s="1" t="str">
        <f t="shared" si="3"/>
        <v/>
      </c>
    </row>
    <row r="88" spans="2:10">
      <c r="B88" s="74"/>
      <c r="C88" s="1" t="s">
        <v>217</v>
      </c>
      <c r="D88" s="1">
        <v>40</v>
      </c>
      <c r="E88" s="1"/>
      <c r="F88" s="42"/>
      <c r="G88" s="1">
        <f t="shared" si="4"/>
        <v>40</v>
      </c>
      <c r="H88" s="11"/>
      <c r="I88" s="42" t="s">
        <v>345</v>
      </c>
      <c r="J88" s="1" t="str">
        <f t="shared" si="3"/>
        <v/>
      </c>
    </row>
    <row r="89" spans="2:10">
      <c r="B89" s="74"/>
      <c r="C89" s="1" t="s">
        <v>219</v>
      </c>
      <c r="D89" s="1">
        <v>52</v>
      </c>
      <c r="E89" s="1"/>
      <c r="F89" s="42"/>
      <c r="G89" s="1">
        <f t="shared" si="4"/>
        <v>52</v>
      </c>
      <c r="H89" s="11"/>
      <c r="I89" s="42" t="s">
        <v>345</v>
      </c>
      <c r="J89" s="1" t="str">
        <f t="shared" si="3"/>
        <v/>
      </c>
    </row>
    <row r="90" spans="2:10">
      <c r="B90" s="74"/>
      <c r="C90" s="1" t="s">
        <v>220</v>
      </c>
      <c r="D90" s="1">
        <v>60</v>
      </c>
      <c r="E90" s="1"/>
      <c r="F90" s="42"/>
      <c r="G90" s="1">
        <f t="shared" si="4"/>
        <v>60</v>
      </c>
      <c r="H90" s="11"/>
      <c r="I90" s="42" t="s">
        <v>345</v>
      </c>
      <c r="J90" s="1" t="str">
        <f t="shared" si="3"/>
        <v/>
      </c>
    </row>
    <row r="91" spans="2:10">
      <c r="B91" s="74"/>
      <c r="C91" s="1" t="s">
        <v>221</v>
      </c>
      <c r="D91" s="1">
        <v>67</v>
      </c>
      <c r="E91" s="1"/>
      <c r="F91" s="42"/>
      <c r="G91" s="1">
        <f t="shared" si="4"/>
        <v>67</v>
      </c>
      <c r="H91" s="11"/>
      <c r="I91" s="42" t="s">
        <v>345</v>
      </c>
      <c r="J91" s="1" t="str">
        <f t="shared" si="3"/>
        <v/>
      </c>
    </row>
    <row r="92" spans="2:10">
      <c r="B92" s="74"/>
      <c r="C92" s="1" t="s">
        <v>222</v>
      </c>
      <c r="D92" s="1">
        <v>95</v>
      </c>
      <c r="E92" s="1"/>
      <c r="F92" s="42"/>
      <c r="G92" s="1">
        <f t="shared" si="4"/>
        <v>95</v>
      </c>
      <c r="H92" s="11"/>
      <c r="I92" s="42" t="s">
        <v>345</v>
      </c>
      <c r="J92" s="1" t="str">
        <f t="shared" si="3"/>
        <v/>
      </c>
    </row>
    <row r="93" spans="2:10">
      <c r="B93" s="74"/>
      <c r="C93" s="1" t="s">
        <v>223</v>
      </c>
      <c r="D93" s="1">
        <v>100</v>
      </c>
      <c r="E93" s="1"/>
      <c r="F93" s="42"/>
      <c r="G93" s="1">
        <f t="shared" si="4"/>
        <v>100</v>
      </c>
      <c r="H93" s="11"/>
      <c r="I93" s="42" t="s">
        <v>345</v>
      </c>
      <c r="J93" s="1" t="str">
        <f t="shared" si="3"/>
        <v/>
      </c>
    </row>
    <row r="94" spans="2:10">
      <c r="B94" s="74" t="s">
        <v>238</v>
      </c>
      <c r="C94" s="1" t="s">
        <v>224</v>
      </c>
      <c r="D94" s="1">
        <v>190</v>
      </c>
      <c r="E94" s="1"/>
      <c r="F94" s="42"/>
      <c r="G94" s="1">
        <f t="shared" si="4"/>
        <v>190</v>
      </c>
      <c r="H94" s="11"/>
      <c r="I94" s="42" t="s">
        <v>345</v>
      </c>
      <c r="J94" s="1" t="str">
        <f t="shared" si="3"/>
        <v/>
      </c>
    </row>
    <row r="95" spans="2:10">
      <c r="B95" s="70"/>
      <c r="C95" s="1" t="s">
        <v>225</v>
      </c>
      <c r="D95" s="1">
        <v>280</v>
      </c>
      <c r="E95" s="1"/>
      <c r="F95" s="42"/>
      <c r="G95" s="1">
        <f t="shared" si="4"/>
        <v>280</v>
      </c>
      <c r="H95" s="11"/>
      <c r="I95" s="42" t="s">
        <v>345</v>
      </c>
      <c r="J95" s="1" t="str">
        <f t="shared" si="3"/>
        <v/>
      </c>
    </row>
    <row r="96" spans="2:10">
      <c r="B96" s="70"/>
      <c r="C96" s="1" t="s">
        <v>226</v>
      </c>
      <c r="D96" s="1">
        <v>380</v>
      </c>
      <c r="E96" s="1"/>
      <c r="F96" s="42"/>
      <c r="G96" s="1">
        <f t="shared" si="4"/>
        <v>380</v>
      </c>
      <c r="H96" s="11"/>
      <c r="I96" s="42" t="s">
        <v>345</v>
      </c>
      <c r="J96" s="1" t="str">
        <f t="shared" si="3"/>
        <v/>
      </c>
    </row>
    <row r="97" spans="2:10">
      <c r="B97" s="70"/>
      <c r="C97" s="1" t="s">
        <v>227</v>
      </c>
      <c r="D97" s="1">
        <v>550</v>
      </c>
      <c r="E97" s="1"/>
      <c r="F97" s="42"/>
      <c r="G97" s="1">
        <f t="shared" si="4"/>
        <v>550</v>
      </c>
      <c r="H97" s="11"/>
      <c r="I97" s="42" t="s">
        <v>345</v>
      </c>
      <c r="J97" s="1" t="str">
        <f t="shared" si="3"/>
        <v/>
      </c>
    </row>
    <row r="98" spans="2:10">
      <c r="B98" s="70"/>
      <c r="C98" s="1" t="s">
        <v>228</v>
      </c>
      <c r="D98" s="1">
        <v>750</v>
      </c>
      <c r="E98" s="1"/>
      <c r="F98" s="42"/>
      <c r="G98" s="1">
        <f t="shared" si="4"/>
        <v>750</v>
      </c>
      <c r="H98" s="11"/>
      <c r="I98" s="42" t="s">
        <v>345</v>
      </c>
      <c r="J98" s="1" t="str">
        <f t="shared" si="3"/>
        <v/>
      </c>
    </row>
    <row r="99" spans="2:10">
      <c r="B99" s="70"/>
      <c r="C99" s="1" t="s">
        <v>229</v>
      </c>
      <c r="D99" s="1">
        <v>930</v>
      </c>
      <c r="E99" s="1"/>
      <c r="F99" s="42"/>
      <c r="G99" s="1">
        <f t="shared" si="4"/>
        <v>930</v>
      </c>
      <c r="H99" s="11"/>
      <c r="I99" s="42" t="s">
        <v>345</v>
      </c>
      <c r="J99" s="1" t="str">
        <f t="shared" si="3"/>
        <v/>
      </c>
    </row>
    <row r="100" spans="2:10">
      <c r="B100" s="70"/>
      <c r="C100" s="1" t="s">
        <v>230</v>
      </c>
      <c r="D100" s="1">
        <v>1100</v>
      </c>
      <c r="E100" s="1"/>
      <c r="F100" s="42"/>
      <c r="G100" s="1">
        <f t="shared" si="4"/>
        <v>1100</v>
      </c>
      <c r="H100" s="11"/>
      <c r="I100" s="42" t="s">
        <v>345</v>
      </c>
      <c r="J100" s="1" t="str">
        <f t="shared" si="3"/>
        <v/>
      </c>
    </row>
    <row r="101" spans="2:10">
      <c r="B101" s="70"/>
      <c r="C101" s="1" t="s">
        <v>231</v>
      </c>
      <c r="D101" s="1">
        <v>1500</v>
      </c>
      <c r="E101" s="1"/>
      <c r="F101" s="42"/>
      <c r="G101" s="1">
        <f t="shared" si="4"/>
        <v>1500</v>
      </c>
      <c r="H101" s="11"/>
      <c r="I101" s="42" t="s">
        <v>345</v>
      </c>
      <c r="J101" s="1" t="str">
        <f t="shared" si="3"/>
        <v/>
      </c>
    </row>
    <row r="102" spans="2:10">
      <c r="B102" s="70"/>
      <c r="C102" s="1" t="s">
        <v>232</v>
      </c>
      <c r="D102" s="1">
        <v>1900</v>
      </c>
      <c r="E102" s="1"/>
      <c r="F102" s="42"/>
      <c r="G102" s="1">
        <f t="shared" si="4"/>
        <v>1900</v>
      </c>
      <c r="H102" s="11"/>
      <c r="I102" s="42" t="s">
        <v>345</v>
      </c>
      <c r="J102" s="1" t="str">
        <f t="shared" si="3"/>
        <v/>
      </c>
    </row>
    <row r="103" spans="2:10">
      <c r="B103" s="70"/>
      <c r="C103" s="1" t="s">
        <v>233</v>
      </c>
      <c r="D103" s="1">
        <v>2300</v>
      </c>
      <c r="E103" s="1"/>
      <c r="F103" s="42"/>
      <c r="G103" s="1">
        <f t="shared" si="4"/>
        <v>2300</v>
      </c>
      <c r="H103" s="11"/>
      <c r="I103" s="42" t="s">
        <v>345</v>
      </c>
      <c r="J103" s="1" t="str">
        <f t="shared" si="3"/>
        <v/>
      </c>
    </row>
    <row r="104" spans="2:10">
      <c r="B104" s="70"/>
      <c r="C104" s="1" t="s">
        <v>234</v>
      </c>
      <c r="D104" s="1">
        <v>2800</v>
      </c>
      <c r="E104" s="1"/>
      <c r="F104" s="42"/>
      <c r="G104" s="1">
        <f t="shared" si="4"/>
        <v>2800</v>
      </c>
      <c r="H104" s="11"/>
      <c r="I104" s="42" t="s">
        <v>345</v>
      </c>
      <c r="J104" s="1" t="str">
        <f t="shared" si="3"/>
        <v/>
      </c>
    </row>
    <row r="105" spans="2:10">
      <c r="B105" s="70"/>
      <c r="C105" s="1" t="s">
        <v>235</v>
      </c>
      <c r="D105" s="1">
        <v>3800</v>
      </c>
      <c r="E105" s="1"/>
      <c r="F105" s="42"/>
      <c r="G105" s="1">
        <f t="shared" si="4"/>
        <v>3800</v>
      </c>
      <c r="H105" s="11"/>
      <c r="I105" s="42" t="s">
        <v>345</v>
      </c>
      <c r="J105" s="1" t="str">
        <f t="shared" si="3"/>
        <v/>
      </c>
    </row>
    <row r="106" spans="2:10">
      <c r="B106" s="70"/>
      <c r="C106" s="1" t="s">
        <v>236</v>
      </c>
      <c r="D106" s="1">
        <v>4500</v>
      </c>
      <c r="E106" s="1"/>
      <c r="F106" s="42"/>
      <c r="G106" s="1">
        <f t="shared" si="4"/>
        <v>4500</v>
      </c>
      <c r="H106" s="11"/>
      <c r="I106" s="42" t="s">
        <v>345</v>
      </c>
      <c r="J106" s="1" t="str">
        <f t="shared" si="3"/>
        <v/>
      </c>
    </row>
    <row r="107" spans="2:10">
      <c r="B107" s="70"/>
      <c r="C107" s="1" t="s">
        <v>237</v>
      </c>
      <c r="D107" s="1">
        <v>5500</v>
      </c>
      <c r="E107" s="1"/>
      <c r="F107" s="42"/>
      <c r="G107" s="1">
        <f t="shared" si="4"/>
        <v>5500</v>
      </c>
      <c r="H107" s="11"/>
      <c r="I107" s="42" t="s">
        <v>345</v>
      </c>
      <c r="J107" s="1" t="str">
        <f t="shared" si="3"/>
        <v/>
      </c>
    </row>
    <row r="108" spans="2:10">
      <c r="B108" s="74" t="s">
        <v>249</v>
      </c>
      <c r="C108" s="1" t="s">
        <v>239</v>
      </c>
      <c r="D108" s="1">
        <v>50</v>
      </c>
      <c r="E108" s="1"/>
      <c r="F108" s="42"/>
      <c r="G108" s="1">
        <f t="shared" si="4"/>
        <v>50</v>
      </c>
      <c r="H108" s="11"/>
      <c r="I108" s="42" t="s">
        <v>345</v>
      </c>
      <c r="J108" s="1" t="str">
        <f t="shared" si="3"/>
        <v/>
      </c>
    </row>
    <row r="109" spans="2:10">
      <c r="B109" s="70"/>
      <c r="C109" s="1" t="s">
        <v>240</v>
      </c>
      <c r="D109" s="1">
        <v>55</v>
      </c>
      <c r="E109" s="1"/>
      <c r="F109" s="42"/>
      <c r="G109" s="1">
        <f t="shared" si="4"/>
        <v>55</v>
      </c>
      <c r="H109" s="11"/>
      <c r="I109" s="42" t="s">
        <v>345</v>
      </c>
      <c r="J109" s="1" t="str">
        <f t="shared" si="3"/>
        <v/>
      </c>
    </row>
    <row r="110" spans="2:10">
      <c r="B110" s="70"/>
      <c r="C110" s="1" t="s">
        <v>241</v>
      </c>
      <c r="D110" s="1">
        <v>75</v>
      </c>
      <c r="E110" s="1"/>
      <c r="F110" s="42"/>
      <c r="G110" s="1">
        <f t="shared" si="4"/>
        <v>75</v>
      </c>
      <c r="H110" s="11"/>
      <c r="I110" s="42" t="s">
        <v>345</v>
      </c>
      <c r="J110" s="1" t="str">
        <f t="shared" si="3"/>
        <v/>
      </c>
    </row>
    <row r="111" spans="2:10">
      <c r="B111" s="70"/>
      <c r="C111" s="1" t="s">
        <v>242</v>
      </c>
      <c r="D111" s="1">
        <v>90</v>
      </c>
      <c r="E111" s="1"/>
      <c r="F111" s="42"/>
      <c r="G111" s="1">
        <f t="shared" ref="G111:G142" si="5">D111</f>
        <v>90</v>
      </c>
      <c r="H111" s="11"/>
      <c r="I111" s="42" t="s">
        <v>345</v>
      </c>
      <c r="J111" s="1" t="str">
        <f t="shared" si="3"/>
        <v/>
      </c>
    </row>
    <row r="112" spans="2:10">
      <c r="B112" s="70"/>
      <c r="C112" s="1" t="s">
        <v>243</v>
      </c>
      <c r="D112" s="1">
        <v>120</v>
      </c>
      <c r="E112" s="1"/>
      <c r="F112" s="42"/>
      <c r="G112" s="1">
        <f t="shared" si="5"/>
        <v>120</v>
      </c>
      <c r="H112" s="11"/>
      <c r="I112" s="42" t="s">
        <v>345</v>
      </c>
      <c r="J112" s="1" t="str">
        <f t="shared" ref="J112:J167" si="6">IF(H112&lt;&gt;"",G112*H112,"")</f>
        <v/>
      </c>
    </row>
    <row r="113" spans="2:10">
      <c r="B113" s="70"/>
      <c r="C113" s="1" t="s">
        <v>244</v>
      </c>
      <c r="D113" s="1">
        <v>200</v>
      </c>
      <c r="E113" s="1"/>
      <c r="F113" s="42"/>
      <c r="G113" s="1">
        <f t="shared" si="5"/>
        <v>200</v>
      </c>
      <c r="H113" s="11"/>
      <c r="I113" s="42" t="s">
        <v>345</v>
      </c>
      <c r="J113" s="1" t="str">
        <f t="shared" si="6"/>
        <v/>
      </c>
    </row>
    <row r="114" spans="2:10">
      <c r="B114" s="70"/>
      <c r="C114" s="1" t="s">
        <v>245</v>
      </c>
      <c r="D114" s="1">
        <v>350</v>
      </c>
      <c r="E114" s="1"/>
      <c r="F114" s="42"/>
      <c r="G114" s="1">
        <f t="shared" si="5"/>
        <v>350</v>
      </c>
      <c r="H114" s="11"/>
      <c r="I114" s="42" t="s">
        <v>345</v>
      </c>
      <c r="J114" s="1" t="str">
        <f t="shared" si="6"/>
        <v/>
      </c>
    </row>
    <row r="115" spans="2:10">
      <c r="B115" s="70"/>
      <c r="C115" s="1" t="s">
        <v>246</v>
      </c>
      <c r="D115" s="1">
        <v>400</v>
      </c>
      <c r="E115" s="1"/>
      <c r="F115" s="42"/>
      <c r="G115" s="1">
        <f t="shared" si="5"/>
        <v>400</v>
      </c>
      <c r="H115" s="11"/>
      <c r="I115" s="42" t="s">
        <v>345</v>
      </c>
      <c r="J115" s="1" t="str">
        <f t="shared" si="6"/>
        <v/>
      </c>
    </row>
    <row r="116" spans="2:10">
      <c r="B116" s="70"/>
      <c r="C116" s="1" t="s">
        <v>247</v>
      </c>
      <c r="D116" s="1">
        <v>560</v>
      </c>
      <c r="E116" s="1"/>
      <c r="F116" s="42"/>
      <c r="G116" s="1">
        <f t="shared" si="5"/>
        <v>560</v>
      </c>
      <c r="H116" s="11"/>
      <c r="I116" s="42" t="s">
        <v>345</v>
      </c>
      <c r="J116" s="1" t="str">
        <f t="shared" si="6"/>
        <v/>
      </c>
    </row>
    <row r="117" spans="2:10">
      <c r="B117" s="70"/>
      <c r="C117" s="1" t="s">
        <v>248</v>
      </c>
      <c r="D117" s="1">
        <v>700</v>
      </c>
      <c r="E117" s="1"/>
      <c r="F117" s="42"/>
      <c r="G117" s="1">
        <f t="shared" si="5"/>
        <v>700</v>
      </c>
      <c r="H117" s="11"/>
      <c r="I117" s="42" t="s">
        <v>345</v>
      </c>
      <c r="J117" s="1" t="str">
        <f t="shared" si="6"/>
        <v/>
      </c>
    </row>
    <row r="118" spans="2:10">
      <c r="B118" s="74" t="s">
        <v>260</v>
      </c>
      <c r="C118" s="1" t="s">
        <v>250</v>
      </c>
      <c r="D118" s="1">
        <v>90</v>
      </c>
      <c r="E118" s="1"/>
      <c r="F118" s="42"/>
      <c r="G118" s="1">
        <f t="shared" si="5"/>
        <v>90</v>
      </c>
      <c r="H118" s="11"/>
      <c r="I118" s="42" t="s">
        <v>345</v>
      </c>
      <c r="J118" s="1" t="str">
        <f t="shared" si="6"/>
        <v/>
      </c>
    </row>
    <row r="119" spans="2:10">
      <c r="B119" s="70"/>
      <c r="C119" s="1" t="s">
        <v>251</v>
      </c>
      <c r="D119" s="1">
        <v>115</v>
      </c>
      <c r="E119" s="1"/>
      <c r="F119" s="42"/>
      <c r="G119" s="1">
        <f t="shared" si="5"/>
        <v>115</v>
      </c>
      <c r="H119" s="11"/>
      <c r="I119" s="42" t="s">
        <v>345</v>
      </c>
      <c r="J119" s="1" t="str">
        <f t="shared" si="6"/>
        <v/>
      </c>
    </row>
    <row r="120" spans="2:10">
      <c r="B120" s="70"/>
      <c r="C120" s="1" t="s">
        <v>252</v>
      </c>
      <c r="D120" s="1">
        <v>175</v>
      </c>
      <c r="E120" s="1"/>
      <c r="F120" s="42"/>
      <c r="G120" s="1">
        <f t="shared" si="5"/>
        <v>175</v>
      </c>
      <c r="H120" s="11"/>
      <c r="I120" s="42" t="s">
        <v>345</v>
      </c>
      <c r="J120" s="1" t="str">
        <f t="shared" si="6"/>
        <v/>
      </c>
    </row>
    <row r="121" spans="2:10">
      <c r="B121" s="70"/>
      <c r="C121" s="1" t="s">
        <v>253</v>
      </c>
      <c r="D121" s="1">
        <v>250</v>
      </c>
      <c r="E121" s="1"/>
      <c r="F121" s="42"/>
      <c r="G121" s="1">
        <f t="shared" si="5"/>
        <v>250</v>
      </c>
      <c r="H121" s="11"/>
      <c r="I121" s="42" t="s">
        <v>345</v>
      </c>
      <c r="J121" s="1" t="str">
        <f t="shared" si="6"/>
        <v/>
      </c>
    </row>
    <row r="122" spans="2:10">
      <c r="B122" s="70"/>
      <c r="C122" s="1" t="s">
        <v>254</v>
      </c>
      <c r="D122" s="1">
        <v>320</v>
      </c>
      <c r="E122" s="1"/>
      <c r="F122" s="42"/>
      <c r="G122" s="1">
        <f t="shared" si="5"/>
        <v>320</v>
      </c>
      <c r="H122" s="11"/>
      <c r="I122" s="42" t="s">
        <v>345</v>
      </c>
      <c r="J122" s="1" t="str">
        <f t="shared" si="6"/>
        <v/>
      </c>
    </row>
    <row r="123" spans="2:10">
      <c r="B123" s="70"/>
      <c r="C123" s="1" t="s">
        <v>255</v>
      </c>
      <c r="D123" s="1">
        <v>520</v>
      </c>
      <c r="E123" s="1"/>
      <c r="F123" s="42"/>
      <c r="G123" s="1">
        <f t="shared" si="5"/>
        <v>520</v>
      </c>
      <c r="H123" s="11"/>
      <c r="I123" s="42" t="s">
        <v>345</v>
      </c>
      <c r="J123" s="1" t="str">
        <f t="shared" si="6"/>
        <v/>
      </c>
    </row>
    <row r="124" spans="2:10">
      <c r="B124" s="70"/>
      <c r="C124" s="1" t="s">
        <v>256</v>
      </c>
      <c r="D124" s="1">
        <v>930</v>
      </c>
      <c r="E124" s="1"/>
      <c r="F124" s="42"/>
      <c r="G124" s="1">
        <f t="shared" si="5"/>
        <v>930</v>
      </c>
      <c r="H124" s="11"/>
      <c r="I124" s="42" t="s">
        <v>345</v>
      </c>
      <c r="J124" s="1" t="str">
        <f t="shared" si="6"/>
        <v/>
      </c>
    </row>
    <row r="125" spans="2:10">
      <c r="B125" s="70"/>
      <c r="C125" s="1" t="s">
        <v>257</v>
      </c>
      <c r="D125" s="1">
        <v>1150</v>
      </c>
      <c r="E125" s="1"/>
      <c r="F125" s="42"/>
      <c r="G125" s="1">
        <f t="shared" si="5"/>
        <v>1150</v>
      </c>
      <c r="H125" s="11"/>
      <c r="I125" s="42" t="s">
        <v>345</v>
      </c>
      <c r="J125" s="1" t="str">
        <f t="shared" si="6"/>
        <v/>
      </c>
    </row>
    <row r="126" spans="2:10">
      <c r="B126" s="70"/>
      <c r="C126" s="1" t="s">
        <v>258</v>
      </c>
      <c r="D126" s="1">
        <v>1600</v>
      </c>
      <c r="E126" s="1"/>
      <c r="F126" s="42"/>
      <c r="G126" s="1">
        <f t="shared" si="5"/>
        <v>1600</v>
      </c>
      <c r="H126" s="11"/>
      <c r="I126" s="42" t="s">
        <v>345</v>
      </c>
      <c r="J126" s="1" t="str">
        <f t="shared" si="6"/>
        <v/>
      </c>
    </row>
    <row r="127" spans="2:10">
      <c r="B127" s="70"/>
      <c r="C127" s="1" t="s">
        <v>259</v>
      </c>
      <c r="D127" s="1">
        <v>2000</v>
      </c>
      <c r="E127" s="1"/>
      <c r="F127" s="42"/>
      <c r="G127" s="1">
        <f t="shared" si="5"/>
        <v>2000</v>
      </c>
      <c r="H127" s="11"/>
      <c r="I127" s="42" t="s">
        <v>345</v>
      </c>
      <c r="J127" s="1" t="str">
        <f t="shared" si="6"/>
        <v/>
      </c>
    </row>
    <row r="128" spans="2:10">
      <c r="B128" s="74" t="s">
        <v>266</v>
      </c>
      <c r="C128" s="1" t="s">
        <v>261</v>
      </c>
      <c r="D128" s="1">
        <v>7</v>
      </c>
      <c r="E128" s="1"/>
      <c r="F128" s="42"/>
      <c r="G128" s="1">
        <f t="shared" si="5"/>
        <v>7</v>
      </c>
      <c r="H128" s="11">
        <v>5</v>
      </c>
      <c r="I128" s="42" t="s">
        <v>346</v>
      </c>
      <c r="J128" s="1">
        <f t="shared" si="6"/>
        <v>35</v>
      </c>
    </row>
    <row r="129" spans="2:11">
      <c r="B129" s="70"/>
      <c r="C129" s="1" t="s">
        <v>262</v>
      </c>
      <c r="D129" s="1">
        <v>14</v>
      </c>
      <c r="E129" s="1"/>
      <c r="F129" s="42"/>
      <c r="G129" s="1">
        <f t="shared" si="5"/>
        <v>14</v>
      </c>
      <c r="H129" s="11"/>
      <c r="I129" s="42" t="s">
        <v>346</v>
      </c>
      <c r="J129" s="1" t="str">
        <f t="shared" si="6"/>
        <v/>
      </c>
    </row>
    <row r="130" spans="2:11">
      <c r="B130" s="70"/>
      <c r="C130" s="1" t="s">
        <v>263</v>
      </c>
      <c r="D130" s="1">
        <v>21</v>
      </c>
      <c r="E130" s="1"/>
      <c r="F130" s="42"/>
      <c r="G130" s="1">
        <f t="shared" si="5"/>
        <v>21</v>
      </c>
      <c r="H130" s="11">
        <v>1</v>
      </c>
      <c r="I130" s="42" t="s">
        <v>346</v>
      </c>
      <c r="J130" s="1">
        <f t="shared" si="6"/>
        <v>21</v>
      </c>
    </row>
    <row r="131" spans="2:11">
      <c r="B131" s="70"/>
      <c r="C131" s="1" t="s">
        <v>264</v>
      </c>
      <c r="D131" s="1">
        <v>45</v>
      </c>
      <c r="E131" s="1"/>
      <c r="F131" s="42"/>
      <c r="G131" s="1">
        <f t="shared" si="5"/>
        <v>45</v>
      </c>
      <c r="H131" s="11"/>
      <c r="I131" s="42" t="s">
        <v>346</v>
      </c>
      <c r="J131" s="1" t="str">
        <f t="shared" si="6"/>
        <v/>
      </c>
    </row>
    <row r="132" spans="2:11">
      <c r="B132" s="70"/>
      <c r="C132" s="1" t="s">
        <v>265</v>
      </c>
      <c r="D132" s="1">
        <v>115</v>
      </c>
      <c r="E132" s="1"/>
      <c r="F132" s="42"/>
      <c r="G132" s="1">
        <f t="shared" si="5"/>
        <v>115</v>
      </c>
      <c r="H132" s="11"/>
      <c r="I132" s="42" t="s">
        <v>346</v>
      </c>
      <c r="J132" s="1" t="str">
        <f t="shared" si="6"/>
        <v/>
      </c>
    </row>
    <row r="133" spans="2:11">
      <c r="B133" s="70" t="s">
        <v>267</v>
      </c>
      <c r="C133" s="1" t="s">
        <v>352</v>
      </c>
      <c r="D133" s="42">
        <v>5</v>
      </c>
      <c r="E133" s="1"/>
      <c r="F133" s="42"/>
      <c r="G133" s="1">
        <f t="shared" si="5"/>
        <v>5</v>
      </c>
      <c r="H133" s="11">
        <v>5</v>
      </c>
      <c r="I133" s="42" t="s">
        <v>346</v>
      </c>
      <c r="J133" s="1">
        <f t="shared" si="6"/>
        <v>25</v>
      </c>
      <c r="K133" t="s">
        <v>321</v>
      </c>
    </row>
    <row r="134" spans="2:11">
      <c r="B134" s="70"/>
      <c r="C134" s="1" t="s">
        <v>317</v>
      </c>
      <c r="D134" s="42">
        <v>30</v>
      </c>
      <c r="E134" s="1"/>
      <c r="F134" s="42"/>
      <c r="G134" s="1">
        <f t="shared" si="5"/>
        <v>30</v>
      </c>
      <c r="H134" s="11"/>
      <c r="I134" s="42" t="s">
        <v>346</v>
      </c>
      <c r="J134" s="1" t="str">
        <f t="shared" si="6"/>
        <v/>
      </c>
      <c r="K134" t="s">
        <v>321</v>
      </c>
    </row>
    <row r="135" spans="2:11">
      <c r="B135" s="70" t="s">
        <v>276</v>
      </c>
      <c r="C135" s="1" t="s">
        <v>268</v>
      </c>
      <c r="D135" s="1">
        <v>7</v>
      </c>
      <c r="E135" s="1"/>
      <c r="F135" s="42"/>
      <c r="G135" s="1">
        <f t="shared" si="5"/>
        <v>7</v>
      </c>
      <c r="H135" s="11">
        <v>3</v>
      </c>
      <c r="I135" s="42" t="s">
        <v>346</v>
      </c>
      <c r="J135" s="1">
        <f t="shared" si="6"/>
        <v>21</v>
      </c>
    </row>
    <row r="136" spans="2:11">
      <c r="B136" s="70"/>
      <c r="C136" s="1" t="s">
        <v>269</v>
      </c>
      <c r="D136" s="1">
        <v>15</v>
      </c>
      <c r="E136" s="1"/>
      <c r="F136" s="42"/>
      <c r="G136" s="1">
        <f t="shared" si="5"/>
        <v>15</v>
      </c>
      <c r="H136" s="11"/>
      <c r="I136" s="42" t="s">
        <v>346</v>
      </c>
      <c r="J136" s="1" t="str">
        <f t="shared" si="6"/>
        <v/>
      </c>
    </row>
    <row r="137" spans="2:11">
      <c r="B137" s="70"/>
      <c r="C137" s="1" t="s">
        <v>270</v>
      </c>
      <c r="D137" s="1">
        <v>30</v>
      </c>
      <c r="E137" s="1"/>
      <c r="F137" s="42"/>
      <c r="G137" s="1">
        <f t="shared" si="5"/>
        <v>30</v>
      </c>
      <c r="H137" s="11"/>
      <c r="I137" s="42" t="s">
        <v>346</v>
      </c>
      <c r="J137" s="1" t="str">
        <f t="shared" si="6"/>
        <v/>
      </c>
    </row>
    <row r="138" spans="2:11">
      <c r="B138" s="70"/>
      <c r="C138" s="1" t="s">
        <v>271</v>
      </c>
      <c r="D138" s="1">
        <v>50</v>
      </c>
      <c r="E138" s="1"/>
      <c r="F138" s="42"/>
      <c r="G138" s="1">
        <f t="shared" si="5"/>
        <v>50</v>
      </c>
      <c r="H138" s="11"/>
      <c r="I138" s="42" t="s">
        <v>346</v>
      </c>
      <c r="J138" s="1" t="str">
        <f t="shared" si="6"/>
        <v/>
      </c>
    </row>
    <row r="139" spans="2:11">
      <c r="B139" s="70"/>
      <c r="C139" s="1" t="s">
        <v>272</v>
      </c>
      <c r="D139" s="1">
        <v>90</v>
      </c>
      <c r="E139" s="1"/>
      <c r="F139" s="42"/>
      <c r="G139" s="1">
        <f t="shared" si="5"/>
        <v>90</v>
      </c>
      <c r="H139" s="11"/>
      <c r="I139" s="42" t="s">
        <v>346</v>
      </c>
      <c r="J139" s="1" t="str">
        <f t="shared" si="6"/>
        <v/>
      </c>
    </row>
    <row r="140" spans="2:11">
      <c r="B140" s="70"/>
      <c r="C140" s="1" t="s">
        <v>273</v>
      </c>
      <c r="D140" s="1">
        <v>200</v>
      </c>
      <c r="E140" s="1"/>
      <c r="F140" s="42"/>
      <c r="G140" s="1">
        <f t="shared" si="5"/>
        <v>200</v>
      </c>
      <c r="H140" s="11"/>
      <c r="I140" s="42" t="s">
        <v>346</v>
      </c>
      <c r="J140" s="1" t="str">
        <f t="shared" si="6"/>
        <v/>
      </c>
    </row>
    <row r="141" spans="2:11">
      <c r="B141" s="70"/>
      <c r="C141" s="1" t="s">
        <v>274</v>
      </c>
      <c r="D141" s="1">
        <v>340</v>
      </c>
      <c r="E141" s="1"/>
      <c r="F141" s="42"/>
      <c r="G141" s="1">
        <f t="shared" si="5"/>
        <v>340</v>
      </c>
      <c r="H141" s="11"/>
      <c r="I141" s="42" t="s">
        <v>346</v>
      </c>
      <c r="J141" s="1" t="str">
        <f t="shared" si="6"/>
        <v/>
      </c>
    </row>
    <row r="142" spans="2:11">
      <c r="B142" s="70"/>
      <c r="C142" s="1" t="s">
        <v>275</v>
      </c>
      <c r="D142" s="1">
        <v>460</v>
      </c>
      <c r="E142" s="1"/>
      <c r="F142" s="42"/>
      <c r="G142" s="1">
        <f t="shared" si="5"/>
        <v>460</v>
      </c>
      <c r="H142" s="11"/>
      <c r="I142" s="42" t="s">
        <v>346</v>
      </c>
      <c r="J142" s="1" t="str">
        <f t="shared" si="6"/>
        <v/>
      </c>
    </row>
    <row r="143" spans="2:11">
      <c r="B143" s="74" t="s">
        <v>283</v>
      </c>
      <c r="C143" s="1" t="s">
        <v>277</v>
      </c>
      <c r="D143" s="1">
        <v>4</v>
      </c>
      <c r="E143" s="1"/>
      <c r="F143" s="42"/>
      <c r="G143" s="1">
        <f>D143*2</f>
        <v>8</v>
      </c>
      <c r="H143" s="11">
        <v>3</v>
      </c>
      <c r="I143" s="42" t="s">
        <v>346</v>
      </c>
      <c r="J143" s="1">
        <f t="shared" si="6"/>
        <v>24</v>
      </c>
    </row>
    <row r="144" spans="2:11">
      <c r="B144" s="70"/>
      <c r="C144" s="1" t="s">
        <v>278</v>
      </c>
      <c r="D144" s="1">
        <v>6</v>
      </c>
      <c r="E144" s="1"/>
      <c r="F144" s="42"/>
      <c r="G144" s="1">
        <f t="shared" ref="G144:G148" si="7">D144*2</f>
        <v>12</v>
      </c>
      <c r="H144" s="11"/>
      <c r="I144" s="42" t="s">
        <v>346</v>
      </c>
      <c r="J144" s="1" t="str">
        <f t="shared" si="6"/>
        <v/>
      </c>
    </row>
    <row r="145" spans="2:10">
      <c r="B145" s="70"/>
      <c r="C145" s="1" t="s">
        <v>279</v>
      </c>
      <c r="D145" s="1">
        <v>14</v>
      </c>
      <c r="E145" s="1"/>
      <c r="F145" s="42"/>
      <c r="G145" s="1">
        <f t="shared" si="7"/>
        <v>28</v>
      </c>
      <c r="H145" s="11"/>
      <c r="I145" s="42" t="s">
        <v>346</v>
      </c>
      <c r="J145" s="1" t="str">
        <f t="shared" si="6"/>
        <v/>
      </c>
    </row>
    <row r="146" spans="2:10">
      <c r="B146" s="70"/>
      <c r="C146" s="1" t="s">
        <v>280</v>
      </c>
      <c r="D146" s="1">
        <v>18</v>
      </c>
      <c r="E146" s="1"/>
      <c r="F146" s="42"/>
      <c r="G146" s="1">
        <f t="shared" si="7"/>
        <v>36</v>
      </c>
      <c r="H146" s="11"/>
      <c r="I146" s="42" t="s">
        <v>346</v>
      </c>
      <c r="J146" s="1" t="str">
        <f t="shared" si="6"/>
        <v/>
      </c>
    </row>
    <row r="147" spans="2:10">
      <c r="B147" s="70"/>
      <c r="C147" s="1" t="s">
        <v>281</v>
      </c>
      <c r="D147" s="1">
        <v>20</v>
      </c>
      <c r="E147" s="1"/>
      <c r="F147" s="42"/>
      <c r="G147" s="1">
        <f t="shared" si="7"/>
        <v>40</v>
      </c>
      <c r="H147" s="11"/>
      <c r="I147" s="42" t="s">
        <v>346</v>
      </c>
      <c r="J147" s="1" t="str">
        <f t="shared" si="6"/>
        <v/>
      </c>
    </row>
    <row r="148" spans="2:10">
      <c r="B148" s="70"/>
      <c r="C148" s="1" t="s">
        <v>282</v>
      </c>
      <c r="D148" s="1">
        <v>24</v>
      </c>
      <c r="E148" s="1"/>
      <c r="F148" s="42"/>
      <c r="G148" s="1">
        <f t="shared" si="7"/>
        <v>48</v>
      </c>
      <c r="H148" s="11"/>
      <c r="I148" s="42" t="s">
        <v>346</v>
      </c>
      <c r="J148" s="1" t="str">
        <f t="shared" si="6"/>
        <v/>
      </c>
    </row>
    <row r="149" spans="2:10">
      <c r="B149" s="39" t="s">
        <v>285</v>
      </c>
      <c r="C149" s="1" t="s">
        <v>284</v>
      </c>
      <c r="D149" s="1">
        <v>5</v>
      </c>
      <c r="E149" s="1"/>
      <c r="F149" s="42"/>
      <c r="G149" s="1">
        <f t="shared" ref="G149:G167" si="8">D149</f>
        <v>5</v>
      </c>
      <c r="H149" s="11"/>
      <c r="I149" s="42" t="s">
        <v>346</v>
      </c>
      <c r="J149" s="1" t="str">
        <f t="shared" si="6"/>
        <v/>
      </c>
    </row>
    <row r="150" spans="2:10">
      <c r="B150" s="70" t="s">
        <v>288</v>
      </c>
      <c r="C150" s="1" t="s">
        <v>286</v>
      </c>
      <c r="D150" s="1">
        <v>1</v>
      </c>
      <c r="E150" s="1"/>
      <c r="F150" s="42"/>
      <c r="G150" s="1">
        <f t="shared" si="8"/>
        <v>1</v>
      </c>
      <c r="H150" s="11">
        <v>15</v>
      </c>
      <c r="I150" s="42" t="s">
        <v>346</v>
      </c>
      <c r="J150" s="1">
        <f t="shared" si="6"/>
        <v>15</v>
      </c>
    </row>
    <row r="151" spans="2:10">
      <c r="B151" s="70"/>
      <c r="C151" s="1" t="s">
        <v>287</v>
      </c>
      <c r="D151" s="1">
        <v>2</v>
      </c>
      <c r="E151" s="1"/>
      <c r="F151" s="42"/>
      <c r="G151" s="1">
        <f t="shared" si="8"/>
        <v>2</v>
      </c>
      <c r="H151" s="11"/>
      <c r="I151" s="42" t="s">
        <v>346</v>
      </c>
      <c r="J151" s="1" t="str">
        <f t="shared" si="6"/>
        <v/>
      </c>
    </row>
    <row r="152" spans="2:10" ht="27">
      <c r="B152" s="41" t="s">
        <v>290</v>
      </c>
      <c r="C152" s="1" t="s">
        <v>289</v>
      </c>
      <c r="D152" s="1">
        <v>1.8</v>
      </c>
      <c r="E152" s="11"/>
      <c r="F152" s="42" t="s">
        <v>322</v>
      </c>
      <c r="G152" s="1">
        <f>D152*E152</f>
        <v>0</v>
      </c>
      <c r="H152" s="11"/>
      <c r="I152" s="42" t="s">
        <v>346</v>
      </c>
      <c r="J152" s="1" t="str">
        <f t="shared" si="6"/>
        <v/>
      </c>
    </row>
    <row r="153" spans="2:10">
      <c r="B153" s="39" t="s">
        <v>292</v>
      </c>
      <c r="C153" s="1" t="s">
        <v>291</v>
      </c>
      <c r="D153" s="1"/>
      <c r="E153" s="11"/>
      <c r="F153" s="42" t="s">
        <v>322</v>
      </c>
      <c r="G153" s="1">
        <f t="shared" si="8"/>
        <v>0</v>
      </c>
      <c r="H153" s="11"/>
      <c r="I153" s="42" t="s">
        <v>346</v>
      </c>
      <c r="J153" s="1" t="str">
        <f t="shared" si="6"/>
        <v/>
      </c>
    </row>
    <row r="154" spans="2:10">
      <c r="B154" s="70" t="s">
        <v>299</v>
      </c>
      <c r="C154" s="1" t="s">
        <v>293</v>
      </c>
      <c r="D154" s="1"/>
      <c r="E154" s="1"/>
      <c r="F154" s="42"/>
      <c r="G154" s="1">
        <f t="shared" si="8"/>
        <v>0</v>
      </c>
      <c r="H154" s="11"/>
      <c r="I154" s="42"/>
      <c r="J154" s="1" t="str">
        <f t="shared" si="6"/>
        <v/>
      </c>
    </row>
    <row r="155" spans="2:10">
      <c r="B155" s="70"/>
      <c r="C155" s="1" t="s">
        <v>294</v>
      </c>
      <c r="D155" s="1"/>
      <c r="E155" s="1"/>
      <c r="F155" s="42"/>
      <c r="G155" s="1">
        <f t="shared" si="8"/>
        <v>0</v>
      </c>
      <c r="H155" s="11"/>
      <c r="I155" s="42"/>
      <c r="J155" s="1" t="str">
        <f t="shared" si="6"/>
        <v/>
      </c>
    </row>
    <row r="156" spans="2:10">
      <c r="B156" s="70"/>
      <c r="C156" s="1" t="s">
        <v>295</v>
      </c>
      <c r="D156" s="1"/>
      <c r="E156" s="11">
        <v>30</v>
      </c>
      <c r="F156" s="42"/>
      <c r="G156" s="1">
        <f>E156</f>
        <v>30</v>
      </c>
      <c r="H156" s="11">
        <v>1</v>
      </c>
      <c r="I156" s="42" t="s">
        <v>345</v>
      </c>
      <c r="J156" s="1">
        <f t="shared" si="6"/>
        <v>30</v>
      </c>
    </row>
    <row r="157" spans="2:10">
      <c r="B157" s="70"/>
      <c r="C157" s="1" t="s">
        <v>296</v>
      </c>
      <c r="D157" s="1">
        <v>1</v>
      </c>
      <c r="E157" s="1">
        <v>1</v>
      </c>
      <c r="F157" s="42" t="s">
        <v>349</v>
      </c>
      <c r="G157" s="1">
        <f t="shared" si="8"/>
        <v>1</v>
      </c>
      <c r="H157" s="11"/>
      <c r="I157" s="42" t="s">
        <v>349</v>
      </c>
      <c r="J157" s="1" t="str">
        <f t="shared" si="6"/>
        <v/>
      </c>
    </row>
    <row r="158" spans="2:10">
      <c r="B158" s="70"/>
      <c r="C158" s="1" t="s">
        <v>297</v>
      </c>
      <c r="D158" s="1">
        <v>0.5</v>
      </c>
      <c r="E158" s="1">
        <v>1</v>
      </c>
      <c r="F158" s="42" t="s">
        <v>349</v>
      </c>
      <c r="G158" s="1">
        <f t="shared" si="8"/>
        <v>0.5</v>
      </c>
      <c r="H158" s="11"/>
      <c r="I158" s="42" t="s">
        <v>349</v>
      </c>
      <c r="J158" s="1" t="str">
        <f t="shared" si="6"/>
        <v/>
      </c>
    </row>
    <row r="159" spans="2:10">
      <c r="B159" s="70"/>
      <c r="C159" s="1" t="s">
        <v>298</v>
      </c>
      <c r="D159" s="1"/>
      <c r="E159" s="11"/>
      <c r="F159" s="42" t="s">
        <v>348</v>
      </c>
      <c r="G159" s="1">
        <f>E159</f>
        <v>0</v>
      </c>
      <c r="H159" s="11"/>
      <c r="I159" s="42" t="s">
        <v>345</v>
      </c>
      <c r="J159" s="1" t="str">
        <f t="shared" si="6"/>
        <v/>
      </c>
    </row>
    <row r="160" spans="2:10">
      <c r="B160" s="39" t="s">
        <v>301</v>
      </c>
      <c r="C160" s="1" t="s">
        <v>300</v>
      </c>
      <c r="D160" s="1"/>
      <c r="E160" s="11"/>
      <c r="F160" s="42" t="s">
        <v>347</v>
      </c>
      <c r="G160" s="1">
        <f>E160</f>
        <v>0</v>
      </c>
      <c r="H160" s="11"/>
      <c r="I160" s="42" t="s">
        <v>345</v>
      </c>
      <c r="J160" s="1" t="str">
        <f t="shared" si="6"/>
        <v/>
      </c>
    </row>
    <row r="161" spans="2:10">
      <c r="B161" s="39" t="s">
        <v>303</v>
      </c>
      <c r="C161" s="1" t="s">
        <v>302</v>
      </c>
      <c r="D161" s="1">
        <v>20</v>
      </c>
      <c r="E161" s="1"/>
      <c r="F161" s="42"/>
      <c r="G161" s="1">
        <f t="shared" si="8"/>
        <v>20</v>
      </c>
      <c r="H161" s="11"/>
      <c r="I161" s="42" t="s">
        <v>345</v>
      </c>
      <c r="J161" s="1" t="str">
        <f t="shared" si="6"/>
        <v/>
      </c>
    </row>
    <row r="162" spans="2:10">
      <c r="B162" s="39" t="s">
        <v>305</v>
      </c>
      <c r="C162" s="1" t="s">
        <v>304</v>
      </c>
      <c r="D162" s="1">
        <v>100</v>
      </c>
      <c r="E162" s="1"/>
      <c r="F162" s="42"/>
      <c r="G162" s="1">
        <f t="shared" si="8"/>
        <v>100</v>
      </c>
      <c r="H162" s="11"/>
      <c r="I162" s="42" t="s">
        <v>345</v>
      </c>
      <c r="J162" s="1" t="str">
        <f t="shared" si="6"/>
        <v/>
      </c>
    </row>
    <row r="163" spans="2:10">
      <c r="B163" s="70" t="s">
        <v>311</v>
      </c>
      <c r="C163" s="1" t="s">
        <v>306</v>
      </c>
      <c r="D163" s="1">
        <v>10</v>
      </c>
      <c r="E163" s="1"/>
      <c r="F163" s="42"/>
      <c r="G163" s="1">
        <f t="shared" si="8"/>
        <v>10</v>
      </c>
      <c r="H163" s="11"/>
      <c r="I163" s="42" t="s">
        <v>345</v>
      </c>
      <c r="J163" s="1" t="str">
        <f t="shared" si="6"/>
        <v/>
      </c>
    </row>
    <row r="164" spans="2:10">
      <c r="B164" s="70"/>
      <c r="C164" s="1" t="s">
        <v>307</v>
      </c>
      <c r="D164" s="1">
        <v>20</v>
      </c>
      <c r="E164" s="1"/>
      <c r="F164" s="42"/>
      <c r="G164" s="1">
        <f t="shared" si="8"/>
        <v>20</v>
      </c>
      <c r="H164" s="11"/>
      <c r="I164" s="42" t="s">
        <v>345</v>
      </c>
      <c r="J164" s="1" t="str">
        <f t="shared" si="6"/>
        <v/>
      </c>
    </row>
    <row r="165" spans="2:10">
      <c r="B165" s="70"/>
      <c r="C165" s="1" t="s">
        <v>308</v>
      </c>
      <c r="D165" s="1">
        <v>40</v>
      </c>
      <c r="E165" s="1"/>
      <c r="F165" s="42"/>
      <c r="G165" s="1">
        <f t="shared" si="8"/>
        <v>40</v>
      </c>
      <c r="H165" s="11"/>
      <c r="I165" s="42" t="s">
        <v>345</v>
      </c>
      <c r="J165" s="1" t="str">
        <f t="shared" si="6"/>
        <v/>
      </c>
    </row>
    <row r="166" spans="2:10">
      <c r="B166" s="70"/>
      <c r="C166" s="1" t="s">
        <v>309</v>
      </c>
      <c r="D166" s="1">
        <v>55</v>
      </c>
      <c r="E166" s="1"/>
      <c r="F166" s="42"/>
      <c r="G166" s="1">
        <f t="shared" si="8"/>
        <v>55</v>
      </c>
      <c r="H166" s="11"/>
      <c r="I166" s="42" t="s">
        <v>345</v>
      </c>
      <c r="J166" s="1" t="str">
        <f t="shared" si="6"/>
        <v/>
      </c>
    </row>
    <row r="167" spans="2:10">
      <c r="B167" s="70"/>
      <c r="C167" s="1" t="s">
        <v>310</v>
      </c>
      <c r="D167" s="1">
        <v>55</v>
      </c>
      <c r="E167" s="1"/>
      <c r="F167" s="42"/>
      <c r="G167" s="1">
        <f t="shared" si="8"/>
        <v>55</v>
      </c>
      <c r="H167" s="11"/>
      <c r="I167" s="42" t="s">
        <v>345</v>
      </c>
      <c r="J167" s="1" t="str">
        <f t="shared" si="6"/>
        <v/>
      </c>
    </row>
  </sheetData>
  <mergeCells count="20">
    <mergeCell ref="B5:B9"/>
    <mergeCell ref="B10:B12"/>
    <mergeCell ref="B13:B17"/>
    <mergeCell ref="B20:B21"/>
    <mergeCell ref="B22:B27"/>
    <mergeCell ref="B30:B36"/>
    <mergeCell ref="B37:B46"/>
    <mergeCell ref="B47:B59"/>
    <mergeCell ref="B60:B78"/>
    <mergeCell ref="B79:B93"/>
    <mergeCell ref="B94:B107"/>
    <mergeCell ref="B108:B117"/>
    <mergeCell ref="B118:B127"/>
    <mergeCell ref="B128:B132"/>
    <mergeCell ref="B133:B134"/>
    <mergeCell ref="B135:B142"/>
    <mergeCell ref="B143:B148"/>
    <mergeCell ref="B150:B151"/>
    <mergeCell ref="B154:B159"/>
    <mergeCell ref="B163:B16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屋外盤熱計算（盤用熱関連機器工業会)</vt:lpstr>
      <vt:lpstr>屋外盤熱計算（オーム電機株式会社）</vt:lpstr>
      <vt:lpstr>盤内機器発熱量集計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2018-11-17T08:08:19Z</dcterms:created>
  <dcterms:modified xsi:type="dcterms:W3CDTF">2018-11-20T14:02:19Z</dcterms:modified>
</cp:coreProperties>
</file>